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OPRAVNÉ PRÁCE 2020\REALIZACE\SPS\SPS (-...-) Odstranění objektů v obvodu OŘ Olomouc\ZD pro uchazeče\Díl 4 Soupis prací s výkazem výměr\"/>
    </mc:Choice>
  </mc:AlternateContent>
  <bookViews>
    <workbookView xWindow="0" yWindow="0" windowWidth="15705" windowHeight="9450"/>
  </bookViews>
  <sheets>
    <sheet name="Rekapitulace stavby" sheetId="1" r:id="rId1"/>
    <sheet name="SO 01 - sklad sorbentu" sheetId="2" r:id="rId2"/>
    <sheet name="SO 02 - VRN" sheetId="3" r:id="rId3"/>
  </sheets>
  <definedNames>
    <definedName name="_xlnm._FilterDatabase" localSheetId="1" hidden="1">'SO 01 - sklad sorbentu'!$C$121:$K$194</definedName>
    <definedName name="_xlnm._FilterDatabase" localSheetId="2" hidden="1">'SO 02 - VRN'!$C$119:$K$130</definedName>
    <definedName name="_xlnm.Print_Titles" localSheetId="0">'Rekapitulace stavby'!$92:$92</definedName>
    <definedName name="_xlnm.Print_Titles" localSheetId="1">'SO 01 - sklad sorbentu'!$121:$121</definedName>
    <definedName name="_xlnm.Print_Titles" localSheetId="2">'SO 02 - VRN'!$119:$119</definedName>
    <definedName name="_xlnm.Print_Area" localSheetId="0">'Rekapitulace stavby'!$D$4:$AO$76,'Rekapitulace stavby'!$C$82:$AQ$97</definedName>
    <definedName name="_xlnm.Print_Area" localSheetId="1">'SO 01 - sklad sorbentu'!$C$4:$J$76,'SO 01 - sklad sorbentu'!$C$82:$J$103,'SO 01 - sklad sorbentu'!$C$109:$K$194</definedName>
    <definedName name="_xlnm.Print_Area" localSheetId="2">'SO 02 - VRN'!$C$4:$J$76,'SO 02 - VRN'!$C$82:$J$101,'SO 02 - VRN'!$C$107:$K$130</definedName>
  </definedNames>
  <calcPr calcId="162913"/>
</workbook>
</file>

<file path=xl/calcChain.xml><?xml version="1.0" encoding="utf-8"?>
<calcChain xmlns="http://schemas.openxmlformats.org/spreadsheetml/2006/main">
  <c r="J37" i="3" l="1"/>
  <c r="J36" i="3"/>
  <c r="AY96" i="1"/>
  <c r="J35" i="3"/>
  <c r="AX96" i="1"/>
  <c r="BI129" i="3"/>
  <c r="BH129" i="3"/>
  <c r="BG129" i="3"/>
  <c r="BF129" i="3"/>
  <c r="T129" i="3"/>
  <c r="T128" i="3"/>
  <c r="R129" i="3"/>
  <c r="R128" i="3"/>
  <c r="P129" i="3"/>
  <c r="P128" i="3"/>
  <c r="BI126" i="3"/>
  <c r="BH126" i="3"/>
  <c r="BG126" i="3"/>
  <c r="BF126" i="3"/>
  <c r="T126" i="3"/>
  <c r="T125" i="3"/>
  <c r="R126" i="3"/>
  <c r="R125" i="3" s="1"/>
  <c r="R121" i="3" s="1"/>
  <c r="R120" i="3" s="1"/>
  <c r="P126" i="3"/>
  <c r="P125" i="3"/>
  <c r="P121" i="3" s="1"/>
  <c r="P120" i="3" s="1"/>
  <c r="AU96" i="1" s="1"/>
  <c r="BI123" i="3"/>
  <c r="BH123" i="3"/>
  <c r="BG123" i="3"/>
  <c r="BF123" i="3"/>
  <c r="T123" i="3"/>
  <c r="T122" i="3" s="1"/>
  <c r="T121" i="3" s="1"/>
  <c r="T120" i="3" s="1"/>
  <c r="R123" i="3"/>
  <c r="R122" i="3"/>
  <c r="P123" i="3"/>
  <c r="P122" i="3"/>
  <c r="F114" i="3"/>
  <c r="E112" i="3"/>
  <c r="F89" i="3"/>
  <c r="E87" i="3"/>
  <c r="J24" i="3"/>
  <c r="E24" i="3"/>
  <c r="J117" i="3"/>
  <c r="J23" i="3"/>
  <c r="J21" i="3"/>
  <c r="E21" i="3"/>
  <c r="J116" i="3"/>
  <c r="J20" i="3"/>
  <c r="J18" i="3"/>
  <c r="E18" i="3"/>
  <c r="F117" i="3"/>
  <c r="J17" i="3"/>
  <c r="J15" i="3"/>
  <c r="E15" i="3"/>
  <c r="F116" i="3"/>
  <c r="J14" i="3"/>
  <c r="J12" i="3"/>
  <c r="J114" i="3" s="1"/>
  <c r="E7" i="3"/>
  <c r="E110" i="3" s="1"/>
  <c r="J37" i="2"/>
  <c r="J36" i="2"/>
  <c r="AY95" i="1"/>
  <c r="J35" i="2"/>
  <c r="AX95" i="1"/>
  <c r="BI193" i="2"/>
  <c r="BH193" i="2"/>
  <c r="BG193" i="2"/>
  <c r="BF193" i="2"/>
  <c r="T193" i="2"/>
  <c r="R193" i="2"/>
  <c r="P193" i="2"/>
  <c r="BI191" i="2"/>
  <c r="BH191" i="2"/>
  <c r="BG191" i="2"/>
  <c r="BF191" i="2"/>
  <c r="T191" i="2"/>
  <c r="R191" i="2"/>
  <c r="P191" i="2"/>
  <c r="BI187" i="2"/>
  <c r="BH187" i="2"/>
  <c r="BG187" i="2"/>
  <c r="BF187" i="2"/>
  <c r="T187" i="2"/>
  <c r="R187" i="2"/>
  <c r="P187" i="2"/>
  <c r="BI183" i="2"/>
  <c r="BH183" i="2"/>
  <c r="BG183" i="2"/>
  <c r="BF183" i="2"/>
  <c r="T183" i="2"/>
  <c r="R183" i="2"/>
  <c r="P183" i="2"/>
  <c r="BI181" i="2"/>
  <c r="BH181" i="2"/>
  <c r="BG181" i="2"/>
  <c r="BF181" i="2"/>
  <c r="T181" i="2"/>
  <c r="R181" i="2"/>
  <c r="P181" i="2"/>
  <c r="BI177" i="2"/>
  <c r="BH177" i="2"/>
  <c r="BG177" i="2"/>
  <c r="BF177" i="2"/>
  <c r="T177" i="2"/>
  <c r="R177" i="2"/>
  <c r="P177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67" i="2"/>
  <c r="BH167" i="2"/>
  <c r="BG167" i="2"/>
  <c r="BF167" i="2"/>
  <c r="T167" i="2"/>
  <c r="T159" i="2"/>
  <c r="R167" i="2"/>
  <c r="P167" i="2"/>
  <c r="P159" i="2"/>
  <c r="BI160" i="2"/>
  <c r="BH160" i="2"/>
  <c r="BG160" i="2"/>
  <c r="BF160" i="2"/>
  <c r="T160" i="2"/>
  <c r="R160" i="2"/>
  <c r="R159" i="2" s="1"/>
  <c r="P160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41" i="2"/>
  <c r="BH141" i="2"/>
  <c r="BG141" i="2"/>
  <c r="BF141" i="2"/>
  <c r="T141" i="2"/>
  <c r="R141" i="2"/>
  <c r="P141" i="2"/>
  <c r="BI137" i="2"/>
  <c r="BH137" i="2"/>
  <c r="BG137" i="2"/>
  <c r="BF137" i="2"/>
  <c r="T137" i="2"/>
  <c r="R137" i="2"/>
  <c r="P137" i="2"/>
  <c r="BI132" i="2"/>
  <c r="BH132" i="2"/>
  <c r="BG132" i="2"/>
  <c r="BF132" i="2"/>
  <c r="T132" i="2"/>
  <c r="R132" i="2"/>
  <c r="P132" i="2"/>
  <c r="BI127" i="2"/>
  <c r="BH127" i="2"/>
  <c r="BG127" i="2"/>
  <c r="BF127" i="2"/>
  <c r="T127" i="2"/>
  <c r="R127" i="2"/>
  <c r="P127" i="2"/>
  <c r="BI125" i="2"/>
  <c r="BH125" i="2"/>
  <c r="BG125" i="2"/>
  <c r="BF125" i="2"/>
  <c r="T125" i="2"/>
  <c r="R125" i="2"/>
  <c r="P125" i="2"/>
  <c r="F116" i="2"/>
  <c r="E114" i="2"/>
  <c r="F89" i="2"/>
  <c r="E87" i="2"/>
  <c r="J24" i="2"/>
  <c r="E24" i="2"/>
  <c r="J92" i="2"/>
  <c r="J23" i="2"/>
  <c r="J21" i="2"/>
  <c r="E21" i="2"/>
  <c r="J91" i="2"/>
  <c r="J20" i="2"/>
  <c r="J18" i="2"/>
  <c r="E18" i="2"/>
  <c r="F119" i="2"/>
  <c r="J17" i="2"/>
  <c r="J15" i="2"/>
  <c r="E15" i="2"/>
  <c r="F118" i="2"/>
  <c r="J14" i="2"/>
  <c r="J12" i="2"/>
  <c r="J89" i="2"/>
  <c r="E7" i="2"/>
  <c r="E85" i="2"/>
  <c r="L90" i="1"/>
  <c r="AM90" i="1"/>
  <c r="AM89" i="1"/>
  <c r="L89" i="1"/>
  <c r="AM87" i="1"/>
  <c r="L87" i="1"/>
  <c r="L85" i="1"/>
  <c r="L84" i="1"/>
  <c r="BK129" i="3"/>
  <c r="J129" i="3"/>
  <c r="BK126" i="3"/>
  <c r="J126" i="3"/>
  <c r="BK123" i="3"/>
  <c r="J123" i="3"/>
  <c r="BK193" i="2"/>
  <c r="BK191" i="2"/>
  <c r="BK181" i="2"/>
  <c r="J177" i="2"/>
  <c r="BK174" i="2"/>
  <c r="J172" i="2"/>
  <c r="J167" i="2"/>
  <c r="BK160" i="2"/>
  <c r="BK154" i="2"/>
  <c r="J149" i="2"/>
  <c r="J147" i="2"/>
  <c r="J145" i="2"/>
  <c r="BK141" i="2"/>
  <c r="J132" i="2"/>
  <c r="J191" i="2"/>
  <c r="J187" i="2"/>
  <c r="BK183" i="2"/>
  <c r="J181" i="2"/>
  <c r="BK172" i="2"/>
  <c r="BK167" i="2"/>
  <c r="J156" i="2"/>
  <c r="BK143" i="2"/>
  <c r="BK137" i="2"/>
  <c r="BK127" i="2"/>
  <c r="J125" i="2"/>
  <c r="J193" i="2"/>
  <c r="BK187" i="2"/>
  <c r="J183" i="2"/>
  <c r="BK177" i="2"/>
  <c r="J174" i="2"/>
  <c r="J160" i="2"/>
  <c r="BK156" i="2"/>
  <c r="J154" i="2"/>
  <c r="BK149" i="2"/>
  <c r="BK147" i="2"/>
  <c r="J143" i="2"/>
  <c r="J141" i="2"/>
  <c r="BK125" i="2"/>
  <c r="BK145" i="2"/>
  <c r="J137" i="2"/>
  <c r="BK132" i="2"/>
  <c r="J127" i="2"/>
  <c r="AS94" i="1"/>
  <c r="R186" i="2" l="1"/>
  <c r="R185" i="2"/>
  <c r="BK124" i="2"/>
  <c r="J124" i="2" s="1"/>
  <c r="J98" i="2" s="1"/>
  <c r="P124" i="2"/>
  <c r="R124" i="2"/>
  <c r="T124" i="2"/>
  <c r="BK171" i="2"/>
  <c r="J171" i="2"/>
  <c r="J100" i="2"/>
  <c r="P171" i="2"/>
  <c r="R171" i="2"/>
  <c r="T171" i="2"/>
  <c r="BK186" i="2"/>
  <c r="J186" i="2" s="1"/>
  <c r="J102" i="2" s="1"/>
  <c r="P186" i="2"/>
  <c r="P185" i="2"/>
  <c r="T186" i="2"/>
  <c r="T185" i="2"/>
  <c r="E112" i="2"/>
  <c r="J119" i="2"/>
  <c r="BE143" i="2"/>
  <c r="F92" i="2"/>
  <c r="J116" i="2"/>
  <c r="BE125" i="2"/>
  <c r="BE127" i="2"/>
  <c r="BE132" i="2"/>
  <c r="BE137" i="2"/>
  <c r="BE154" i="2"/>
  <c r="BE156" i="2"/>
  <c r="BE183" i="2"/>
  <c r="BE187" i="2"/>
  <c r="BK159" i="2"/>
  <c r="J159" i="2" s="1"/>
  <c r="J99" i="2" s="1"/>
  <c r="F91" i="2"/>
  <c r="J118" i="2"/>
  <c r="BE145" i="2"/>
  <c r="BE147" i="2"/>
  <c r="BE167" i="2"/>
  <c r="BE181" i="2"/>
  <c r="BE141" i="2"/>
  <c r="BE149" i="2"/>
  <c r="BE160" i="2"/>
  <c r="BE172" i="2"/>
  <c r="BE174" i="2"/>
  <c r="BE177" i="2"/>
  <c r="BE191" i="2"/>
  <c r="BE193" i="2"/>
  <c r="E85" i="3"/>
  <c r="J89" i="3"/>
  <c r="F91" i="3"/>
  <c r="J91" i="3"/>
  <c r="F92" i="3"/>
  <c r="J92" i="3"/>
  <c r="BE123" i="3"/>
  <c r="BE126" i="3"/>
  <c r="BE129" i="3"/>
  <c r="BK122" i="3"/>
  <c r="J122" i="3"/>
  <c r="J98" i="3"/>
  <c r="BK125" i="3"/>
  <c r="J125" i="3"/>
  <c r="J99" i="3"/>
  <c r="BK128" i="3"/>
  <c r="J128" i="3" s="1"/>
  <c r="J100" i="3" s="1"/>
  <c r="F36" i="2"/>
  <c r="BC95" i="1"/>
  <c r="F36" i="3"/>
  <c r="BC96" i="1"/>
  <c r="J34" i="2"/>
  <c r="AW95" i="1"/>
  <c r="F35" i="3"/>
  <c r="BB96" i="1"/>
  <c r="F34" i="2"/>
  <c r="BA95" i="1"/>
  <c r="F35" i="2"/>
  <c r="BB95" i="1"/>
  <c r="F34" i="3"/>
  <c r="BA96" i="1"/>
  <c r="F37" i="3"/>
  <c r="BD96" i="1"/>
  <c r="F37" i="2"/>
  <c r="BD95" i="1"/>
  <c r="J34" i="3"/>
  <c r="AW96" i="1"/>
  <c r="T123" i="2" l="1"/>
  <c r="T122" i="2" s="1"/>
  <c r="R123" i="2"/>
  <c r="R122" i="2"/>
  <c r="P123" i="2"/>
  <c r="P122" i="2" s="1"/>
  <c r="AU95" i="1" s="1"/>
  <c r="AU94" i="1" s="1"/>
  <c r="BK123" i="2"/>
  <c r="J123" i="2" s="1"/>
  <c r="J97" i="2" s="1"/>
  <c r="BK185" i="2"/>
  <c r="J185" i="2"/>
  <c r="J101" i="2" s="1"/>
  <c r="BK121" i="3"/>
  <c r="J121" i="3"/>
  <c r="J97" i="3"/>
  <c r="BB94" i="1"/>
  <c r="W31" i="1"/>
  <c r="F33" i="3"/>
  <c r="AZ96" i="1" s="1"/>
  <c r="BC94" i="1"/>
  <c r="W32" i="1"/>
  <c r="F33" i="2"/>
  <c r="AZ95" i="1" s="1"/>
  <c r="BA94" i="1"/>
  <c r="W30" i="1"/>
  <c r="J33" i="3"/>
  <c r="AV96" i="1" s="1"/>
  <c r="AT96" i="1" s="1"/>
  <c r="BD94" i="1"/>
  <c r="W33" i="1"/>
  <c r="J33" i="2"/>
  <c r="AV95" i="1" s="1"/>
  <c r="AT95" i="1" s="1"/>
  <c r="BK122" i="2" l="1"/>
  <c r="J122" i="2"/>
  <c r="J96" i="2"/>
  <c r="BK120" i="3"/>
  <c r="J120" i="3" s="1"/>
  <c r="J96" i="3" s="1"/>
  <c r="AZ94" i="1"/>
  <c r="AV94" i="1"/>
  <c r="AK29" i="1" s="1"/>
  <c r="AX94" i="1"/>
  <c r="AW94" i="1"/>
  <c r="AK30" i="1"/>
  <c r="AY94" i="1"/>
  <c r="W29" i="1" l="1"/>
  <c r="J30" i="2"/>
  <c r="AG95" i="1"/>
  <c r="AN95" i="1"/>
  <c r="J30" i="3"/>
  <c r="AG96" i="1"/>
  <c r="AN96" i="1"/>
  <c r="AT94" i="1"/>
  <c r="J39" i="2" l="1"/>
  <c r="J39" i="3"/>
  <c r="AG94" i="1"/>
  <c r="AK26" i="1"/>
  <c r="AK35" i="1" s="1"/>
  <c r="AN94" i="1" l="1"/>
</calcChain>
</file>

<file path=xl/sharedStrings.xml><?xml version="1.0" encoding="utf-8"?>
<sst xmlns="http://schemas.openxmlformats.org/spreadsheetml/2006/main" count="1096" uniqueCount="270">
  <si>
    <t>Export Komplet</t>
  </si>
  <si>
    <t/>
  </si>
  <si>
    <t>2.0</t>
  </si>
  <si>
    <t>ZAMOK</t>
  </si>
  <si>
    <t>False</t>
  </si>
  <si>
    <t>{5b58a96f-1fa4-46f0-82e7-67563c8e3a09}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</si>
  <si>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</si>
  <si>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</si>
  <si>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</si>
  <si>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</si>
  <si>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</si>
  <si>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</si>
  <si>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</si>
  <si>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</si>
  <si>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as_031_2020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</si>
  <si>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</si>
  <si>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</si>
  <si>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Přerov - HZS, sklad sorbentu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</si>
  <si>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</si>
  <si>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</si>
  <si>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</si>
  <si>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</si>
  <si>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</si>
  <si>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</si>
  <si>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</si>
  <si>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</si>
  <si>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</si>
  <si>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</si>
  <si>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</si>
  <si>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</si>
  <si>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</si>
  <si>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</si>
  <si>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</si>
  <si>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</si>
  <si>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</si>
  <si>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</si>
  <si>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</si>
  <si>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</si>
  <si>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</si>
  <si>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</si>
  <si>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</si>
  <si>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</si>
  <si>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</si>
  <si>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</si>
  <si>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</si>
  <si>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</si>
  <si>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</si>
  <si>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</si>
  <si>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</si>
  <si>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</si>
  <si>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</si>
  <si>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</si>
  <si>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</si>
  <si>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</si>
  <si>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</si>
  <si>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</si>
  <si>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</si>
  <si>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</si>
  <si>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</si>
  <si>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</si>
  <si>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</si>
  <si>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</si>
  <si>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</si>
  <si>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</si>
  <si>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</si>
  <si>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</si>
  <si>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</si>
  <si>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</si>
  <si>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</si>
  <si>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</si>
  <si>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</si>
  <si>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</si>
  <si>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</si>
  <si>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</si>
  <si>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</si>
  <si>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</si>
  <si>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</si>
  <si>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</si>
  <si>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sklad sorbentu</t>
  </si>
  <si>
    <t>STA</t>
  </si>
  <si>
    <t>1</t>
  </si>
  <si>
    <t>{5e5b678a-b73b-439c-8589-d8e3d3fcad50}</t>
  </si>
  <si>
    <t>2</t>
  </si>
  <si>
    <t>SO 02</t>
  </si>
  <si>
    <t>VRN</t>
  </si>
  <si>
    <t>{cdd707f1-aee3-4e92-8388-b6a6edb33340}</t>
  </si>
  <si>
    <t>KRYCÍ LIST SOUPISU PRACÍ</t>
  </si>
  <si>
    <t>Objekt:</t>
  </si>
  <si>
    <t>SO 01 - sklad sorbentu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</si>
  <si>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</si>
  <si>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</si>
  <si>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</si>
  <si>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</si>
  <si>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</si>
  <si>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</si>
  <si>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</si>
  <si>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9 - Ostatní konstrukce a práce, bourání</t>
  </si>
  <si>
    <t xml:space="preserve">    997 - Přesun sutě</t>
  </si>
  <si>
    <t>M - Práce a dodávky M</t>
  </si>
  <si>
    <t xml:space="preserve">    46-M - Zemní práce při extr.mont.pracích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</si>
  <si>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</si>
  <si>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</si>
  <si>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</si>
  <si>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</si>
  <si>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</si>
  <si>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</si>
  <si>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</si>
  <si>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</si>
  <si>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</si>
  <si>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</si>
  <si>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</si>
  <si>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</si>
  <si>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</si>
  <si>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</si>
  <si>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</si>
  <si>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</si>
  <si>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</si>
  <si>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</si>
  <si>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111212351</t>
  </si>
  <si>
    <t>Odstranění nevhodných dřevin do 100 m2 výšky nad 1m s odstraněním pařezů v rovině nebo svahu 1:5</t>
  </si>
  <si>
    <t>m2</t>
  </si>
  <si>
    <t>CS ÚRS 2019 02</t>
  </si>
  <si>
    <t>4</t>
  </si>
  <si>
    <t>-92739498</t>
  </si>
  <si>
    <t>PP</t>
  </si>
  <si>
    <t>Odstranění nevhodných dřevin průměru kmene do 100 mm výšky přes 1 m s odstraněním pařezu do 100 m2 v rovině nebo na svahu do 1:5</t>
  </si>
  <si>
    <t>22</t>
  </si>
  <si>
    <t>113106121</t>
  </si>
  <si>
    <t>Rozebrání dlažeb z betonových nebo kamenných dlaždic komunikací pro pěší ručně</t>
  </si>
  <si>
    <t>CS ÚRS 2020 01</t>
  </si>
  <si>
    <t>-616916447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</si>
  <si>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</si>
  <si>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VV</t>
  </si>
  <si>
    <t>okap.chodník</t>
  </si>
  <si>
    <t>(13,4*0,5)*2+(5,1*0,5)*2</t>
  </si>
  <si>
    <t>Součet</t>
  </si>
  <si>
    <t>174111101</t>
  </si>
  <si>
    <t>Zásyp jam, šachet rýh nebo kolem objektů sypaninou se zhutněním ručně</t>
  </si>
  <si>
    <t>m3</t>
  </si>
  <si>
    <t>-891101510</t>
  </si>
  <si>
    <t>Zásyp sypaninou z jakékoliv horniny ručně s uložením výkopku ve vrstvách se zhutněním jam, šachet, rýh nebo kolem objektů v těchto vykopávkách</t>
  </si>
  <si>
    <t>základy</t>
  </si>
  <si>
    <t>26,030</t>
  </si>
  <si>
    <t>3</t>
  </si>
  <si>
    <t>M</t>
  </si>
  <si>
    <t>58333674</t>
  </si>
  <si>
    <t>kamenivo těžené hrubé frakce 16/32</t>
  </si>
  <si>
    <t>t</t>
  </si>
  <si>
    <t>8</t>
  </si>
  <si>
    <t>-292225087</t>
  </si>
  <si>
    <t>26,03*1,6</t>
  </si>
  <si>
    <t>5</t>
  </si>
  <si>
    <t>998225194</t>
  </si>
  <si>
    <t>Příplatek k přesunu hmot pro pozemní komunikace s krytem z kamene, živičným, betonovým do 5000 m</t>
  </si>
  <si>
    <t>1434196998</t>
  </si>
  <si>
    <t>Přesun hmot pro komunikace s krytem z kameniva, monolitickým betonovým nebo živičným  Příplatek k ceně za zvětšený přesun přes vymezenou největší dopravní vzdálenost do 5000 m</t>
  </si>
  <si>
    <t>998225195</t>
  </si>
  <si>
    <t>Příplatek k přesunu hmot pro pozemní komunikace s krytem z kamene, živičným, betonovým ZKD 5000 m</t>
  </si>
  <si>
    <t>1126797600</t>
  </si>
  <si>
    <t>Přesun hmot pro komunikace s krytem z kameniva, monolitickým betonovým nebo živičným  Příplatek k ceně za zvětšený přesun přes vymezenou největší dopravní vzdálenost za každých dalších 5000 m přes 5000 m</t>
  </si>
  <si>
    <t>6</t>
  </si>
  <si>
    <t>181111121</t>
  </si>
  <si>
    <t>Plošná úprava terénu do 500 m2 zemina tř 1 až 4 nerovnosti do 150 mm v rovinně a svahu do 1:5</t>
  </si>
  <si>
    <t>-278847759</t>
  </si>
  <si>
    <t>Plošná úprava terénu v zemině tř. 1 až 4 s urovnáním povrchu bez doplnění ornice souvislé plochy do 500 m2 při nerovnostech terénu přes 100 do 150 mm v rovině nebo na svahu do 1:5</t>
  </si>
  <si>
    <t>7</t>
  </si>
  <si>
    <t>181351003</t>
  </si>
  <si>
    <t>Rozprostření ornice tl vrstvy do 200 mm pl do 100 m2 v rovině nebo ve svahu do 1:5 strojně</t>
  </si>
  <si>
    <t>-66175161</t>
  </si>
  <si>
    <t>Rozprostření a urovnání ornice v rovině nebo ve svahu sklonu do 1:5 strojně při souvislé ploše do 100 m2, tl. vrstvy do 200 mm</t>
  </si>
  <si>
    <t>10364100</t>
  </si>
  <si>
    <t>zemina pro terénní úpravy - tříděná</t>
  </si>
  <si>
    <t>-2068309154</t>
  </si>
  <si>
    <t>80*0,2*1,6</t>
  </si>
  <si>
    <t>25,6*0,025 'Přepočtené koeficientem množství</t>
  </si>
  <si>
    <t>9</t>
  </si>
  <si>
    <t>181451311</t>
  </si>
  <si>
    <t>Založení trávníku strojně v jedné operaci v rovině</t>
  </si>
  <si>
    <t>-143111866</t>
  </si>
  <si>
    <t>Založení trávníku strojně výsevem včetně utažení na ploše v rovině nebo na svahu do 1:5</t>
  </si>
  <si>
    <t>10</t>
  </si>
  <si>
    <t>00572410</t>
  </si>
  <si>
    <t>osivo směs travní parková</t>
  </si>
  <si>
    <t>kg</t>
  </si>
  <si>
    <t>1434115052</t>
  </si>
  <si>
    <t>80*0,025 'Přepočtené koeficientem množství</t>
  </si>
  <si>
    <t>Ostatní konstrukce a práce, bourání</t>
  </si>
  <si>
    <t>12</t>
  </si>
  <si>
    <t>961044111</t>
  </si>
  <si>
    <t>Bourání základů z betonu prostého</t>
  </si>
  <si>
    <t>-1989372557</t>
  </si>
  <si>
    <t>Bourání základů z betonu  prostého</t>
  </si>
  <si>
    <t>(13,4*0,5*2+4,2*0,5*2+4,2*0,2*2+3,2*0,2*2)*0,5</t>
  </si>
  <si>
    <t>podlaha</t>
  </si>
  <si>
    <t>12,5*4,2*0,3</t>
  </si>
  <si>
    <t>13</t>
  </si>
  <si>
    <t>981011315</t>
  </si>
  <si>
    <t>Demolice budov zděných na MVC podíl konstrukcí do 30 % postupným rozebíráním</t>
  </si>
  <si>
    <t>2051752162</t>
  </si>
  <si>
    <t>Demolice budov  postupným rozebíráním z cihel, kamene, smíšeného nebo hrázděného zdiva, tvárnic na maltu vápennou nebo vápenocementovou s podílem konstrukcí přes 25 do 30 %</t>
  </si>
  <si>
    <t>330</t>
  </si>
  <si>
    <t>997</t>
  </si>
  <si>
    <t>Přesun sutě</t>
  </si>
  <si>
    <t>14</t>
  </si>
  <si>
    <t>997006512</t>
  </si>
  <si>
    <t>Vodorovné doprava suti s naložením a složením na skládku do 1 km</t>
  </si>
  <si>
    <t>386078118</t>
  </si>
  <si>
    <t>Vodorovná doprava suti na skládku s naložením na dopravní prostředek a složením přes 100 m do 1 km</t>
  </si>
  <si>
    <t>997006519</t>
  </si>
  <si>
    <t>Příplatek k vodorovnému přemístění suti na skládku ZKD 1 km přes 1 km</t>
  </si>
  <si>
    <t>93547889</t>
  </si>
  <si>
    <t>Vodorovná doprava suti na skládku s naložením na dopravní prostředek a složením Příplatek k ceně za každý další i započatý 1 km</t>
  </si>
  <si>
    <t>248,278*20 'Přepočtené koeficientem množství</t>
  </si>
  <si>
    <t>16</t>
  </si>
  <si>
    <t>997013601</t>
  </si>
  <si>
    <t>Poplatek za uložení na skládce (skládkovné) stavebního odpadu betonového kód odpadu 17 01 01</t>
  </si>
  <si>
    <t>-1041692405</t>
  </si>
  <si>
    <t>Poplatek za uložení stavebního odpadu na skládce (skládkovné) z prostého betonu zatříděného do Katalogu odpadů pod kódem 17 01 01</t>
  </si>
  <si>
    <t>52,060+4,718</t>
  </si>
  <si>
    <t>17</t>
  </si>
  <si>
    <t>997013603</t>
  </si>
  <si>
    <t>Poplatek za uložení na skládce (skládkovné) stavebního odpadu cihelného kód odpadu 17 01 02</t>
  </si>
  <si>
    <t>-1199155148</t>
  </si>
  <si>
    <t>Poplatek za uložení stavebního odpadu na skládce (skládkovné) cihelného zatříděného do Katalogu odpadů pod kódem 17 01 02</t>
  </si>
  <si>
    <t>18</t>
  </si>
  <si>
    <t>997013631</t>
  </si>
  <si>
    <t>Poplatek za uložení na skládce (skládkovné) stavebního odpadu směsného kód odpadu 17 09 04</t>
  </si>
  <si>
    <t>-908636960</t>
  </si>
  <si>
    <t>Poplatek za uložení stavebního odpadu na skládce (skládkovné) směsného stavebního a demoličního zatříděného do Katalogu odpadů pod kódem 17 09 04</t>
  </si>
  <si>
    <t>Práce a dodávky M</t>
  </si>
  <si>
    <t>46-M</t>
  </si>
  <si>
    <t>Zemní práce při extr.mont.pracích</t>
  </si>
  <si>
    <t>19</t>
  </si>
  <si>
    <t>113151111</t>
  </si>
  <si>
    <t>Rozebrání zpevněných ploch ze silničních dílců</t>
  </si>
  <si>
    <t>643394274</t>
  </si>
  <si>
    <t>Rozebírání zpevněných ploch  s přemístěním na skládku na vzdálenost do 20 m nebo s naložením na dopravní prostředek ze silničních panelů</t>
  </si>
  <si>
    <t>25*3,5</t>
  </si>
  <si>
    <t>111301111</t>
  </si>
  <si>
    <t>Sejmutí drnu tl do 100 mm s přemístěním do 50 m nebo naložením na dopravní prostředek</t>
  </si>
  <si>
    <t>1048810650</t>
  </si>
  <si>
    <t>Sejmutí drnu tl. do 100 mm, v jakékoliv ploše</t>
  </si>
  <si>
    <t>20</t>
  </si>
  <si>
    <t>460650141</t>
  </si>
  <si>
    <t>Zřízení provizorní příjezdové komunikace ze silničních panelů se štěrkovým ložem</t>
  </si>
  <si>
    <t>64</t>
  </si>
  <si>
    <t>-1420363357</t>
  </si>
  <si>
    <t>Vozovky a chodníky  zřízení provizorní příjezdové komunikace z panelů silničních včetně úpravy podkladní pláně se štěrkovým ložem</t>
  </si>
  <si>
    <t>SO 02 - VRN</t>
  </si>
  <si>
    <t>VRN - Vedlejší rozpočtové náklady</t>
  </si>
  <si>
    <t xml:space="preserve">    VRN3 - Zařízení staveniště</t>
  </si>
  <si>
    <t xml:space="preserve">    VRN7 - Provozní vlivy</t>
  </si>
  <si>
    <t xml:space="preserve">    VRN9 - Ostatní náklady</t>
  </si>
  <si>
    <t>Vedlejší rozpočtové náklady</t>
  </si>
  <si>
    <t>VRN3</t>
  </si>
  <si>
    <t>Zařízení staveniště</t>
  </si>
  <si>
    <t>030001000</t>
  </si>
  <si>
    <t>soubor</t>
  </si>
  <si>
    <t>1024</t>
  </si>
  <si>
    <t>-941977504</t>
  </si>
  <si>
    <t>VRN7</t>
  </si>
  <si>
    <t>Provozní vlivy</t>
  </si>
  <si>
    <t>070001000</t>
  </si>
  <si>
    <t>-2126556622</t>
  </si>
  <si>
    <t xml:space="preserve">"Provozní vlivy
- práce v ochr.pásmu 
</t>
  </si>
  <si>
    <t>VRN9</t>
  </si>
  <si>
    <t>Ostatní náklady</t>
  </si>
  <si>
    <t>090001000</t>
  </si>
  <si>
    <t>-1255236929</t>
  </si>
  <si>
    <t xml:space="preserve">"Ostatní náklady
- vytýčení a odpojení  IS (elektro,voda, kanalizace,plyn)
- zabezpečení staveniště
- vyklizení objektu
- geodetické zaměření"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</si>
</sst>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0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8"/>
  <sheetViews>
    <sheetView showGridLines="0" tabSelected="1" workbookViewId="0">
      <selection activeCell="AN8" sqref="AN8"/>
    </sheetView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290"/>
      <c r="AS2" s="290"/>
      <c r="AT2" s="290"/>
      <c r="AU2" s="290"/>
      <c r="AV2" s="290"/>
      <c r="AW2" s="290"/>
      <c r="AX2" s="290"/>
      <c r="AY2" s="290"/>
      <c r="AZ2" s="290"/>
      <c r="BA2" s="290"/>
      <c r="BB2" s="290"/>
      <c r="BC2" s="290"/>
      <c r="BD2" s="290"/>
      <c r="BE2" s="290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53" t="s">
        <v>14</v>
      </c>
      <c r="L5" s="254"/>
      <c r="M5" s="254"/>
      <c r="N5" s="254"/>
      <c r="O5" s="254"/>
      <c r="P5" s="254"/>
      <c r="Q5" s="254"/>
      <c r="R5" s="254"/>
      <c r="S5" s="254"/>
      <c r="T5" s="254"/>
      <c r="U5" s="254"/>
      <c r="V5" s="254"/>
      <c r="W5" s="254"/>
      <c r="X5" s="254"/>
      <c r="Y5" s="254"/>
      <c r="Z5" s="254"/>
      <c r="AA5" s="254"/>
      <c r="AB5" s="254"/>
      <c r="AC5" s="254"/>
      <c r="AD5" s="254"/>
      <c r="AE5" s="254"/>
      <c r="AF5" s="254"/>
      <c r="AG5" s="254"/>
      <c r="AH5" s="254"/>
      <c r="AI5" s="254"/>
      <c r="AJ5" s="254"/>
      <c r="AK5" s="254"/>
      <c r="AL5" s="254"/>
      <c r="AM5" s="254"/>
      <c r="AN5" s="254"/>
      <c r="AO5" s="254"/>
      <c r="AP5" s="22"/>
      <c r="AQ5" s="22"/>
      <c r="AR5" s="20"/>
      <c r="BE5" s="250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55" t="s">
        <v>17</v>
      </c>
      <c r="L6" s="254"/>
      <c r="M6" s="254"/>
      <c r="N6" s="254"/>
      <c r="O6" s="254"/>
      <c r="P6" s="254"/>
      <c r="Q6" s="254"/>
      <c r="R6" s="254"/>
      <c r="S6" s="254"/>
      <c r="T6" s="254"/>
      <c r="U6" s="254"/>
      <c r="V6" s="254"/>
      <c r="W6" s="254"/>
      <c r="X6" s="254"/>
      <c r="Y6" s="254"/>
      <c r="Z6" s="254"/>
      <c r="AA6" s="254"/>
      <c r="AB6" s="254"/>
      <c r="AC6" s="254"/>
      <c r="AD6" s="254"/>
      <c r="AE6" s="254"/>
      <c r="AF6" s="254"/>
      <c r="AG6" s="254"/>
      <c r="AH6" s="254"/>
      <c r="AI6" s="254"/>
      <c r="AJ6" s="254"/>
      <c r="AK6" s="254"/>
      <c r="AL6" s="254"/>
      <c r="AM6" s="254"/>
      <c r="AN6" s="254"/>
      <c r="AO6" s="254"/>
      <c r="AP6" s="22"/>
      <c r="AQ6" s="22"/>
      <c r="AR6" s="20"/>
      <c r="BE6" s="251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19</v>
      </c>
      <c r="AL7" s="22"/>
      <c r="AM7" s="22"/>
      <c r="AN7" s="27" t="s">
        <v>1</v>
      </c>
      <c r="AO7" s="22"/>
      <c r="AP7" s="22"/>
      <c r="AQ7" s="22"/>
      <c r="AR7" s="20"/>
      <c r="BE7" s="251"/>
      <c r="BS7" s="17" t="s">
        <v>6</v>
      </c>
    </row>
    <row r="8" spans="1:74" s="1" customFormat="1" ht="12" customHeight="1">
      <c r="B8" s="21"/>
      <c r="C8" s="22"/>
      <c r="D8" s="29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22</v>
      </c>
      <c r="AL8" s="22"/>
      <c r="AM8" s="22"/>
      <c r="AN8" s="30"/>
      <c r="AO8" s="22"/>
      <c r="AP8" s="22"/>
      <c r="AQ8" s="22"/>
      <c r="AR8" s="20"/>
      <c r="BE8" s="251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51"/>
      <c r="BS9" s="17" t="s">
        <v>6</v>
      </c>
    </row>
    <row r="10" spans="1:74" s="1" customFormat="1" ht="12" customHeight="1">
      <c r="B10" s="21"/>
      <c r="C10" s="22"/>
      <c r="D10" s="29" t="s">
        <v>23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24</v>
      </c>
      <c r="AL10" s="22"/>
      <c r="AM10" s="22"/>
      <c r="AN10" s="27" t="s">
        <v>1</v>
      </c>
      <c r="AO10" s="22"/>
      <c r="AP10" s="22"/>
      <c r="AQ10" s="22"/>
      <c r="AR10" s="20"/>
      <c r="BE10" s="251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25</v>
      </c>
      <c r="AL11" s="22"/>
      <c r="AM11" s="22"/>
      <c r="AN11" s="27" t="s">
        <v>1</v>
      </c>
      <c r="AO11" s="22"/>
      <c r="AP11" s="22"/>
      <c r="AQ11" s="22"/>
      <c r="AR11" s="20"/>
      <c r="BE11" s="251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51"/>
      <c r="BS12" s="17" t="s">
        <v>6</v>
      </c>
    </row>
    <row r="13" spans="1:74" s="1" customFormat="1" ht="12" customHeight="1">
      <c r="B13" s="21"/>
      <c r="C13" s="22"/>
      <c r="D13" s="29" t="s">
        <v>26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24</v>
      </c>
      <c r="AL13" s="22"/>
      <c r="AM13" s="22"/>
      <c r="AN13" s="31" t="s">
        <v>27</v>
      </c>
      <c r="AO13" s="22"/>
      <c r="AP13" s="22"/>
      <c r="AQ13" s="22"/>
      <c r="AR13" s="20"/>
      <c r="BE13" s="251"/>
      <c r="BS13" s="17" t="s">
        <v>6</v>
      </c>
    </row>
    <row r="14" spans="1:74">
      <c r="B14" s="21"/>
      <c r="C14" s="22"/>
      <c r="D14" s="22"/>
      <c r="E14" s="256" t="s">
        <v>27</v>
      </c>
      <c r="F14" s="257"/>
      <c r="G14" s="257"/>
      <c r="H14" s="257"/>
      <c r="I14" s="257"/>
      <c r="J14" s="257"/>
      <c r="K14" s="257"/>
      <c r="L14" s="257"/>
      <c r="M14" s="257"/>
      <c r="N14" s="257"/>
      <c r="O14" s="257"/>
      <c r="P14" s="257"/>
      <c r="Q14" s="257"/>
      <c r="R14" s="257"/>
      <c r="S14" s="257"/>
      <c r="T14" s="257"/>
      <c r="U14" s="257"/>
      <c r="V14" s="257"/>
      <c r="W14" s="257"/>
      <c r="X14" s="257"/>
      <c r="Y14" s="257"/>
      <c r="Z14" s="257"/>
      <c r="AA14" s="257"/>
      <c r="AB14" s="257"/>
      <c r="AC14" s="257"/>
      <c r="AD14" s="257"/>
      <c r="AE14" s="257"/>
      <c r="AF14" s="257"/>
      <c r="AG14" s="257"/>
      <c r="AH14" s="257"/>
      <c r="AI14" s="257"/>
      <c r="AJ14" s="257"/>
      <c r="AK14" s="29" t="s">
        <v>25</v>
      </c>
      <c r="AL14" s="22"/>
      <c r="AM14" s="22"/>
      <c r="AN14" s="31" t="s">
        <v>27</v>
      </c>
      <c r="AO14" s="22"/>
      <c r="AP14" s="22"/>
      <c r="AQ14" s="22"/>
      <c r="AR14" s="20"/>
      <c r="BE14" s="251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51"/>
      <c r="BS15" s="17" t="s">
        <v>4</v>
      </c>
    </row>
    <row r="16" spans="1:74" s="1" customFormat="1" ht="12" customHeight="1">
      <c r="B16" s="21"/>
      <c r="C16" s="22"/>
      <c r="D16" s="29" t="s">
        <v>28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24</v>
      </c>
      <c r="AL16" s="22"/>
      <c r="AM16" s="22"/>
      <c r="AN16" s="27" t="s">
        <v>1</v>
      </c>
      <c r="AO16" s="22"/>
      <c r="AP16" s="22"/>
      <c r="AQ16" s="22"/>
      <c r="AR16" s="20"/>
      <c r="BE16" s="251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25</v>
      </c>
      <c r="AL17" s="22"/>
      <c r="AM17" s="22"/>
      <c r="AN17" s="27" t="s">
        <v>1</v>
      </c>
      <c r="AO17" s="22"/>
      <c r="AP17" s="22"/>
      <c r="AQ17" s="22"/>
      <c r="AR17" s="20"/>
      <c r="BE17" s="251"/>
      <c r="BS17" s="17" t="s">
        <v>29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51"/>
      <c r="BS18" s="17" t="s">
        <v>6</v>
      </c>
    </row>
    <row r="19" spans="1:71" s="1" customFormat="1" ht="12" customHeight="1">
      <c r="B19" s="21"/>
      <c r="C19" s="22"/>
      <c r="D19" s="29" t="s">
        <v>30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24</v>
      </c>
      <c r="AL19" s="22"/>
      <c r="AM19" s="22"/>
      <c r="AN19" s="27" t="s">
        <v>1</v>
      </c>
      <c r="AO19" s="22"/>
      <c r="AP19" s="22"/>
      <c r="AQ19" s="22"/>
      <c r="AR19" s="20"/>
      <c r="BE19" s="251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25</v>
      </c>
      <c r="AL20" s="22"/>
      <c r="AM20" s="22"/>
      <c r="AN20" s="27" t="s">
        <v>1</v>
      </c>
      <c r="AO20" s="22"/>
      <c r="AP20" s="22"/>
      <c r="AQ20" s="22"/>
      <c r="AR20" s="20"/>
      <c r="BE20" s="251"/>
      <c r="BS20" s="17" t="s">
        <v>29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51"/>
    </row>
    <row r="22" spans="1:71" s="1" customFormat="1" ht="12" customHeight="1">
      <c r="B22" s="21"/>
      <c r="C22" s="22"/>
      <c r="D22" s="29" t="s">
        <v>31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51"/>
    </row>
    <row r="23" spans="1:71" s="1" customFormat="1" ht="16.5" customHeight="1">
      <c r="B23" s="21"/>
      <c r="C23" s="22"/>
      <c r="D23" s="22"/>
      <c r="E23" s="258" t="s">
        <v>1</v>
      </c>
      <c r="F23" s="258"/>
      <c r="G23" s="258"/>
      <c r="H23" s="258"/>
      <c r="I23" s="258"/>
      <c r="J23" s="258"/>
      <c r="K23" s="258"/>
      <c r="L23" s="258"/>
      <c r="M23" s="258"/>
      <c r="N23" s="258"/>
      <c r="O23" s="258"/>
      <c r="P23" s="258"/>
      <c r="Q23" s="258"/>
      <c r="R23" s="258"/>
      <c r="S23" s="258"/>
      <c r="T23" s="258"/>
      <c r="U23" s="258"/>
      <c r="V23" s="258"/>
      <c r="W23" s="258"/>
      <c r="X23" s="258"/>
      <c r="Y23" s="258"/>
      <c r="Z23" s="258"/>
      <c r="AA23" s="258"/>
      <c r="AB23" s="258"/>
      <c r="AC23" s="258"/>
      <c r="AD23" s="258"/>
      <c r="AE23" s="258"/>
      <c r="AF23" s="258"/>
      <c r="AG23" s="258"/>
      <c r="AH23" s="258"/>
      <c r="AI23" s="258"/>
      <c r="AJ23" s="258"/>
      <c r="AK23" s="258"/>
      <c r="AL23" s="258"/>
      <c r="AM23" s="258"/>
      <c r="AN23" s="258"/>
      <c r="AO23" s="22"/>
      <c r="AP23" s="22"/>
      <c r="AQ23" s="22"/>
      <c r="AR23" s="20"/>
      <c r="BE23" s="251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51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51"/>
    </row>
    <row r="26" spans="1:71" s="2" customFormat="1" ht="25.9" customHeight="1">
      <c r="A26" s="34"/>
      <c r="B26" s="35"/>
      <c r="C26" s="36"/>
      <c r="D26" s="37" t="s">
        <v>32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59">
        <f>ROUND(AG94,2)</f>
        <v>0</v>
      </c>
      <c r="AL26" s="260"/>
      <c r="AM26" s="260"/>
      <c r="AN26" s="260"/>
      <c r="AO26" s="260"/>
      <c r="AP26" s="36"/>
      <c r="AQ26" s="36"/>
      <c r="AR26" s="39"/>
      <c r="BE26" s="251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51"/>
    </row>
    <row r="28" spans="1:71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61" t="s">
        <v>33</v>
      </c>
      <c r="M28" s="261"/>
      <c r="N28" s="261"/>
      <c r="O28" s="261"/>
      <c r="P28" s="261"/>
      <c r="Q28" s="36"/>
      <c r="R28" s="36"/>
      <c r="S28" s="36"/>
      <c r="T28" s="36"/>
      <c r="U28" s="36"/>
      <c r="V28" s="36"/>
      <c r="W28" s="261" t="s">
        <v>34</v>
      </c>
      <c r="X28" s="261"/>
      <c r="Y28" s="261"/>
      <c r="Z28" s="261"/>
      <c r="AA28" s="261"/>
      <c r="AB28" s="261"/>
      <c r="AC28" s="261"/>
      <c r="AD28" s="261"/>
      <c r="AE28" s="261"/>
      <c r="AF28" s="36"/>
      <c r="AG28" s="36"/>
      <c r="AH28" s="36"/>
      <c r="AI28" s="36"/>
      <c r="AJ28" s="36"/>
      <c r="AK28" s="261" t="s">
        <v>35</v>
      </c>
      <c r="AL28" s="261"/>
      <c r="AM28" s="261"/>
      <c r="AN28" s="261"/>
      <c r="AO28" s="261"/>
      <c r="AP28" s="36"/>
      <c r="AQ28" s="36"/>
      <c r="AR28" s="39"/>
      <c r="BE28" s="251"/>
    </row>
    <row r="29" spans="1:71" s="3" customFormat="1" ht="14.45" customHeight="1">
      <c r="B29" s="40"/>
      <c r="C29" s="41"/>
      <c r="D29" s="29" t="s">
        <v>36</v>
      </c>
      <c r="E29" s="41"/>
      <c r="F29" s="29" t="s">
        <v>37</v>
      </c>
      <c r="G29" s="41"/>
      <c r="H29" s="41"/>
      <c r="I29" s="41"/>
      <c r="J29" s="41"/>
      <c r="K29" s="41"/>
      <c r="L29" s="264">
        <v>0.21</v>
      </c>
      <c r="M29" s="263"/>
      <c r="N29" s="263"/>
      <c r="O29" s="263"/>
      <c r="P29" s="263"/>
      <c r="Q29" s="41"/>
      <c r="R29" s="41"/>
      <c r="S29" s="41"/>
      <c r="T29" s="41"/>
      <c r="U29" s="41"/>
      <c r="V29" s="41"/>
      <c r="W29" s="262">
        <f>ROUND(AZ94, 2)</f>
        <v>0</v>
      </c>
      <c r="X29" s="263"/>
      <c r="Y29" s="263"/>
      <c r="Z29" s="263"/>
      <c r="AA29" s="263"/>
      <c r="AB29" s="263"/>
      <c r="AC29" s="263"/>
      <c r="AD29" s="263"/>
      <c r="AE29" s="263"/>
      <c r="AF29" s="41"/>
      <c r="AG29" s="41"/>
      <c r="AH29" s="41"/>
      <c r="AI29" s="41"/>
      <c r="AJ29" s="41"/>
      <c r="AK29" s="262">
        <f>ROUND(AV94, 2)</f>
        <v>0</v>
      </c>
      <c r="AL29" s="263"/>
      <c r="AM29" s="263"/>
      <c r="AN29" s="263"/>
      <c r="AO29" s="263"/>
      <c r="AP29" s="41"/>
      <c r="AQ29" s="41"/>
      <c r="AR29" s="42"/>
      <c r="BE29" s="252"/>
    </row>
    <row r="30" spans="1:71" s="3" customFormat="1" ht="14.45" customHeight="1">
      <c r="B30" s="40"/>
      <c r="C30" s="41"/>
      <c r="D30" s="41"/>
      <c r="E30" s="41"/>
      <c r="F30" s="29" t="s">
        <v>38</v>
      </c>
      <c r="G30" s="41"/>
      <c r="H30" s="41"/>
      <c r="I30" s="41"/>
      <c r="J30" s="41"/>
      <c r="K30" s="41"/>
      <c r="L30" s="264">
        <v>0.15</v>
      </c>
      <c r="M30" s="263"/>
      <c r="N30" s="263"/>
      <c r="O30" s="263"/>
      <c r="P30" s="263"/>
      <c r="Q30" s="41"/>
      <c r="R30" s="41"/>
      <c r="S30" s="41"/>
      <c r="T30" s="41"/>
      <c r="U30" s="41"/>
      <c r="V30" s="41"/>
      <c r="W30" s="262">
        <f>ROUND(BA94, 2)</f>
        <v>0</v>
      </c>
      <c r="X30" s="263"/>
      <c r="Y30" s="263"/>
      <c r="Z30" s="263"/>
      <c r="AA30" s="263"/>
      <c r="AB30" s="263"/>
      <c r="AC30" s="263"/>
      <c r="AD30" s="263"/>
      <c r="AE30" s="263"/>
      <c r="AF30" s="41"/>
      <c r="AG30" s="41"/>
      <c r="AH30" s="41"/>
      <c r="AI30" s="41"/>
      <c r="AJ30" s="41"/>
      <c r="AK30" s="262">
        <f>ROUND(AW94, 2)</f>
        <v>0</v>
      </c>
      <c r="AL30" s="263"/>
      <c r="AM30" s="263"/>
      <c r="AN30" s="263"/>
      <c r="AO30" s="263"/>
      <c r="AP30" s="41"/>
      <c r="AQ30" s="41"/>
      <c r="AR30" s="42"/>
      <c r="BE30" s="252"/>
    </row>
    <row r="31" spans="1:71" s="3" customFormat="1" ht="14.45" hidden="1" customHeight="1">
      <c r="B31" s="40"/>
      <c r="C31" s="41"/>
      <c r="D31" s="41"/>
      <c r="E31" s="41"/>
      <c r="F31" s="29" t="s">
        <v>39</v>
      </c>
      <c r="G31" s="41"/>
      <c r="H31" s="41"/>
      <c r="I31" s="41"/>
      <c r="J31" s="41"/>
      <c r="K31" s="41"/>
      <c r="L31" s="264">
        <v>0.21</v>
      </c>
      <c r="M31" s="263"/>
      <c r="N31" s="263"/>
      <c r="O31" s="263"/>
      <c r="P31" s="263"/>
      <c r="Q31" s="41"/>
      <c r="R31" s="41"/>
      <c r="S31" s="41"/>
      <c r="T31" s="41"/>
      <c r="U31" s="41"/>
      <c r="V31" s="41"/>
      <c r="W31" s="262">
        <f>ROUND(BB94, 2)</f>
        <v>0</v>
      </c>
      <c r="X31" s="263"/>
      <c r="Y31" s="263"/>
      <c r="Z31" s="263"/>
      <c r="AA31" s="263"/>
      <c r="AB31" s="263"/>
      <c r="AC31" s="263"/>
      <c r="AD31" s="263"/>
      <c r="AE31" s="263"/>
      <c r="AF31" s="41"/>
      <c r="AG31" s="41"/>
      <c r="AH31" s="41"/>
      <c r="AI31" s="41"/>
      <c r="AJ31" s="41"/>
      <c r="AK31" s="262">
        <v>0</v>
      </c>
      <c r="AL31" s="263"/>
      <c r="AM31" s="263"/>
      <c r="AN31" s="263"/>
      <c r="AO31" s="263"/>
      <c r="AP31" s="41"/>
      <c r="AQ31" s="41"/>
      <c r="AR31" s="42"/>
      <c r="BE31" s="252"/>
    </row>
    <row r="32" spans="1:71" s="3" customFormat="1" ht="14.45" hidden="1" customHeight="1">
      <c r="B32" s="40"/>
      <c r="C32" s="41"/>
      <c r="D32" s="41"/>
      <c r="E32" s="41"/>
      <c r="F32" s="29" t="s">
        <v>40</v>
      </c>
      <c r="G32" s="41"/>
      <c r="H32" s="41"/>
      <c r="I32" s="41"/>
      <c r="J32" s="41"/>
      <c r="K32" s="41"/>
      <c r="L32" s="264">
        <v>0.15</v>
      </c>
      <c r="M32" s="263"/>
      <c r="N32" s="263"/>
      <c r="O32" s="263"/>
      <c r="P32" s="263"/>
      <c r="Q32" s="41"/>
      <c r="R32" s="41"/>
      <c r="S32" s="41"/>
      <c r="T32" s="41"/>
      <c r="U32" s="41"/>
      <c r="V32" s="41"/>
      <c r="W32" s="262">
        <f>ROUND(BC94, 2)</f>
        <v>0</v>
      </c>
      <c r="X32" s="263"/>
      <c r="Y32" s="263"/>
      <c r="Z32" s="263"/>
      <c r="AA32" s="263"/>
      <c r="AB32" s="263"/>
      <c r="AC32" s="263"/>
      <c r="AD32" s="263"/>
      <c r="AE32" s="263"/>
      <c r="AF32" s="41"/>
      <c r="AG32" s="41"/>
      <c r="AH32" s="41"/>
      <c r="AI32" s="41"/>
      <c r="AJ32" s="41"/>
      <c r="AK32" s="262">
        <v>0</v>
      </c>
      <c r="AL32" s="263"/>
      <c r="AM32" s="263"/>
      <c r="AN32" s="263"/>
      <c r="AO32" s="263"/>
      <c r="AP32" s="41"/>
      <c r="AQ32" s="41"/>
      <c r="AR32" s="42"/>
      <c r="BE32" s="252"/>
    </row>
    <row r="33" spans="1:57" s="3" customFormat="1" ht="14.45" hidden="1" customHeight="1">
      <c r="B33" s="40"/>
      <c r="C33" s="41"/>
      <c r="D33" s="41"/>
      <c r="E33" s="41"/>
      <c r="F33" s="29" t="s">
        <v>41</v>
      </c>
      <c r="G33" s="41"/>
      <c r="H33" s="41"/>
      <c r="I33" s="41"/>
      <c r="J33" s="41"/>
      <c r="K33" s="41"/>
      <c r="L33" s="264">
        <v>0</v>
      </c>
      <c r="M33" s="263"/>
      <c r="N33" s="263"/>
      <c r="O33" s="263"/>
      <c r="P33" s="263"/>
      <c r="Q33" s="41"/>
      <c r="R33" s="41"/>
      <c r="S33" s="41"/>
      <c r="T33" s="41"/>
      <c r="U33" s="41"/>
      <c r="V33" s="41"/>
      <c r="W33" s="262">
        <f>ROUND(BD94, 2)</f>
        <v>0</v>
      </c>
      <c r="X33" s="263"/>
      <c r="Y33" s="263"/>
      <c r="Z33" s="263"/>
      <c r="AA33" s="263"/>
      <c r="AB33" s="263"/>
      <c r="AC33" s="263"/>
      <c r="AD33" s="263"/>
      <c r="AE33" s="263"/>
      <c r="AF33" s="41"/>
      <c r="AG33" s="41"/>
      <c r="AH33" s="41"/>
      <c r="AI33" s="41"/>
      <c r="AJ33" s="41"/>
      <c r="AK33" s="262">
        <v>0</v>
      </c>
      <c r="AL33" s="263"/>
      <c r="AM33" s="263"/>
      <c r="AN33" s="263"/>
      <c r="AO33" s="263"/>
      <c r="AP33" s="41"/>
      <c r="AQ33" s="41"/>
      <c r="AR33" s="42"/>
      <c r="BE33" s="252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251"/>
    </row>
    <row r="35" spans="1:57" s="2" customFormat="1" ht="25.9" customHeight="1">
      <c r="A35" s="34"/>
      <c r="B35" s="35"/>
      <c r="C35" s="43"/>
      <c r="D35" s="44" t="s">
        <v>42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43</v>
      </c>
      <c r="U35" s="45"/>
      <c r="V35" s="45"/>
      <c r="W35" s="45"/>
      <c r="X35" s="265" t="s">
        <v>44</v>
      </c>
      <c r="Y35" s="266"/>
      <c r="Z35" s="266"/>
      <c r="AA35" s="266"/>
      <c r="AB35" s="266"/>
      <c r="AC35" s="45"/>
      <c r="AD35" s="45"/>
      <c r="AE35" s="45"/>
      <c r="AF35" s="45"/>
      <c r="AG35" s="45"/>
      <c r="AH35" s="45"/>
      <c r="AI35" s="45"/>
      <c r="AJ35" s="45"/>
      <c r="AK35" s="267">
        <f>SUM(AK26:AK33)</f>
        <v>0</v>
      </c>
      <c r="AL35" s="266"/>
      <c r="AM35" s="266"/>
      <c r="AN35" s="266"/>
      <c r="AO35" s="268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5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5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7" s="1" customFormat="1" ht="14.45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7" s="1" customFormat="1" ht="14.45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7" s="1" customFormat="1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5" customHeight="1">
      <c r="B49" s="47"/>
      <c r="C49" s="48"/>
      <c r="D49" s="49" t="s">
        <v>45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46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 ht="11.25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 ht="11.25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 ht="11.25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 ht="11.25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 ht="11.25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 ht="11.2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 ht="11.25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 ht="11.25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 ht="11.25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 ht="11.25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>
      <c r="A60" s="34"/>
      <c r="B60" s="35"/>
      <c r="C60" s="36"/>
      <c r="D60" s="52" t="s">
        <v>47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48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47</v>
      </c>
      <c r="AI60" s="38"/>
      <c r="AJ60" s="38"/>
      <c r="AK60" s="38"/>
      <c r="AL60" s="38"/>
      <c r="AM60" s="52" t="s">
        <v>48</v>
      </c>
      <c r="AN60" s="38"/>
      <c r="AO60" s="38"/>
      <c r="AP60" s="36"/>
      <c r="AQ60" s="36"/>
      <c r="AR60" s="39"/>
      <c r="BE60" s="34"/>
    </row>
    <row r="61" spans="1:57" ht="11.25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 ht="11.25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 ht="11.25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>
      <c r="A64" s="34"/>
      <c r="B64" s="35"/>
      <c r="C64" s="36"/>
      <c r="D64" s="49" t="s">
        <v>49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50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 ht="11.2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 ht="11.25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 ht="11.25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 ht="11.25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 ht="11.25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 ht="11.25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 ht="11.25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 ht="11.25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 ht="11.25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 ht="11.25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>
      <c r="A75" s="34"/>
      <c r="B75" s="35"/>
      <c r="C75" s="36"/>
      <c r="D75" s="52" t="s">
        <v>47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48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47</v>
      </c>
      <c r="AI75" s="38"/>
      <c r="AJ75" s="38"/>
      <c r="AK75" s="38"/>
      <c r="AL75" s="38"/>
      <c r="AM75" s="52" t="s">
        <v>48</v>
      </c>
      <c r="AN75" s="38"/>
      <c r="AO75" s="38"/>
      <c r="AP75" s="36"/>
      <c r="AQ75" s="36"/>
      <c r="AR75" s="39"/>
      <c r="BE75" s="34"/>
    </row>
    <row r="76" spans="1:57" s="2" customFormat="1" ht="11.25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5" customHeight="1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1" s="2" customFormat="1" ht="6.95" customHeight="1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1" s="2" customFormat="1" ht="24.95" customHeight="1">
      <c r="A82" s="34"/>
      <c r="B82" s="35"/>
      <c r="C82" s="23" t="s">
        <v>51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1" s="4" customFormat="1" ht="12" customHeight="1">
      <c r="B84" s="58"/>
      <c r="C84" s="29" t="s">
        <v>13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as_031_2020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1" s="5" customFormat="1" ht="36.950000000000003" customHeight="1">
      <c r="B85" s="61"/>
      <c r="C85" s="62" t="s">
        <v>16</v>
      </c>
      <c r="D85" s="63"/>
      <c r="E85" s="63"/>
      <c r="F85" s="63"/>
      <c r="G85" s="63"/>
      <c r="H85" s="63"/>
      <c r="I85" s="63"/>
      <c r="J85" s="63"/>
      <c r="K85" s="63"/>
      <c r="L85" s="269" t="str">
        <f>K6</f>
        <v>Přerov - HZS, sklad sorbentu</v>
      </c>
      <c r="M85" s="270"/>
      <c r="N85" s="270"/>
      <c r="O85" s="270"/>
      <c r="P85" s="270"/>
      <c r="Q85" s="270"/>
      <c r="R85" s="270"/>
      <c r="S85" s="270"/>
      <c r="T85" s="270"/>
      <c r="U85" s="270"/>
      <c r="V85" s="270"/>
      <c r="W85" s="270"/>
      <c r="X85" s="270"/>
      <c r="Y85" s="270"/>
      <c r="Z85" s="270"/>
      <c r="AA85" s="270"/>
      <c r="AB85" s="270"/>
      <c r="AC85" s="270"/>
      <c r="AD85" s="270"/>
      <c r="AE85" s="270"/>
      <c r="AF85" s="270"/>
      <c r="AG85" s="270"/>
      <c r="AH85" s="270"/>
      <c r="AI85" s="270"/>
      <c r="AJ85" s="270"/>
      <c r="AK85" s="270"/>
      <c r="AL85" s="270"/>
      <c r="AM85" s="270"/>
      <c r="AN85" s="270"/>
      <c r="AO85" s="270"/>
      <c r="AP85" s="63"/>
      <c r="AQ85" s="63"/>
      <c r="AR85" s="64"/>
    </row>
    <row r="86" spans="1:91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1" s="2" customFormat="1" ht="12" customHeight="1">
      <c r="A87" s="34"/>
      <c r="B87" s="35"/>
      <c r="C87" s="29" t="s">
        <v>20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 xml:space="preserve">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9" t="s">
        <v>22</v>
      </c>
      <c r="AJ87" s="36"/>
      <c r="AK87" s="36"/>
      <c r="AL87" s="36"/>
      <c r="AM87" s="271" t="str">
        <f>IF(AN8= "","",AN8)</f>
        <v/>
      </c>
      <c r="AN87" s="271"/>
      <c r="AO87" s="36"/>
      <c r="AP87" s="36"/>
      <c r="AQ87" s="36"/>
      <c r="AR87" s="39"/>
      <c r="BE87" s="34"/>
    </row>
    <row r="88" spans="1:91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1" s="2" customFormat="1" ht="15.2" customHeight="1">
      <c r="A89" s="34"/>
      <c r="B89" s="35"/>
      <c r="C89" s="29" t="s">
        <v>23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 xml:space="preserve"> 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9" t="s">
        <v>28</v>
      </c>
      <c r="AJ89" s="36"/>
      <c r="AK89" s="36"/>
      <c r="AL89" s="36"/>
      <c r="AM89" s="272" t="str">
        <f>IF(E17="","",E17)</f>
        <v xml:space="preserve"> </v>
      </c>
      <c r="AN89" s="273"/>
      <c r="AO89" s="273"/>
      <c r="AP89" s="273"/>
      <c r="AQ89" s="36"/>
      <c r="AR89" s="39"/>
      <c r="AS89" s="274" t="s">
        <v>52</v>
      </c>
      <c r="AT89" s="275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1" s="2" customFormat="1" ht="15.2" customHeight="1">
      <c r="A90" s="34"/>
      <c r="B90" s="35"/>
      <c r="C90" s="29" t="s">
        <v>26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9" t="s">
        <v>30</v>
      </c>
      <c r="AJ90" s="36"/>
      <c r="AK90" s="36"/>
      <c r="AL90" s="36"/>
      <c r="AM90" s="272" t="str">
        <f>IF(E20="","",E20)</f>
        <v xml:space="preserve"> </v>
      </c>
      <c r="AN90" s="273"/>
      <c r="AO90" s="273"/>
      <c r="AP90" s="273"/>
      <c r="AQ90" s="36"/>
      <c r="AR90" s="39"/>
      <c r="AS90" s="276"/>
      <c r="AT90" s="277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1" s="2" customFormat="1" ht="10.9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278"/>
      <c r="AT91" s="279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1" s="2" customFormat="1" ht="29.25" customHeight="1">
      <c r="A92" s="34"/>
      <c r="B92" s="35"/>
      <c r="C92" s="280" t="s">
        <v>53</v>
      </c>
      <c r="D92" s="281"/>
      <c r="E92" s="281"/>
      <c r="F92" s="281"/>
      <c r="G92" s="281"/>
      <c r="H92" s="73"/>
      <c r="I92" s="282" t="s">
        <v>54</v>
      </c>
      <c r="J92" s="281"/>
      <c r="K92" s="281"/>
      <c r="L92" s="281"/>
      <c r="M92" s="281"/>
      <c r="N92" s="281"/>
      <c r="O92" s="281"/>
      <c r="P92" s="281"/>
      <c r="Q92" s="281"/>
      <c r="R92" s="281"/>
      <c r="S92" s="281"/>
      <c r="T92" s="281"/>
      <c r="U92" s="281"/>
      <c r="V92" s="281"/>
      <c r="W92" s="281"/>
      <c r="X92" s="281"/>
      <c r="Y92" s="281"/>
      <c r="Z92" s="281"/>
      <c r="AA92" s="281"/>
      <c r="AB92" s="281"/>
      <c r="AC92" s="281"/>
      <c r="AD92" s="281"/>
      <c r="AE92" s="281"/>
      <c r="AF92" s="281"/>
      <c r="AG92" s="283" t="s">
        <v>55</v>
      </c>
      <c r="AH92" s="281"/>
      <c r="AI92" s="281"/>
      <c r="AJ92" s="281"/>
      <c r="AK92" s="281"/>
      <c r="AL92" s="281"/>
      <c r="AM92" s="281"/>
      <c r="AN92" s="282" t="s">
        <v>56</v>
      </c>
      <c r="AO92" s="281"/>
      <c r="AP92" s="284"/>
      <c r="AQ92" s="74" t="s">
        <v>57</v>
      </c>
      <c r="AR92" s="39"/>
      <c r="AS92" s="75" t="s">
        <v>58</v>
      </c>
      <c r="AT92" s="76" t="s">
        <v>59</v>
      </c>
      <c r="AU92" s="76" t="s">
        <v>60</v>
      </c>
      <c r="AV92" s="76" t="s">
        <v>61</v>
      </c>
      <c r="AW92" s="76" t="s">
        <v>62</v>
      </c>
      <c r="AX92" s="76" t="s">
        <v>63</v>
      </c>
      <c r="AY92" s="76" t="s">
        <v>64</v>
      </c>
      <c r="AZ92" s="76" t="s">
        <v>65</v>
      </c>
      <c r="BA92" s="76" t="s">
        <v>66</v>
      </c>
      <c r="BB92" s="76" t="s">
        <v>67</v>
      </c>
      <c r="BC92" s="76" t="s">
        <v>68</v>
      </c>
      <c r="BD92" s="77" t="s">
        <v>69</v>
      </c>
      <c r="BE92" s="34"/>
    </row>
    <row r="93" spans="1:91" s="2" customFormat="1" ht="10.9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1" s="6" customFormat="1" ht="32.450000000000003" customHeight="1">
      <c r="B94" s="81"/>
      <c r="C94" s="82" t="s">
        <v>70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288">
        <f>ROUND(SUM(AG95:AG96),2)</f>
        <v>0</v>
      </c>
      <c r="AH94" s="288"/>
      <c r="AI94" s="288"/>
      <c r="AJ94" s="288"/>
      <c r="AK94" s="288"/>
      <c r="AL94" s="288"/>
      <c r="AM94" s="288"/>
      <c r="AN94" s="289">
        <f>SUM(AG94,AT94)</f>
        <v>0</v>
      </c>
      <c r="AO94" s="289"/>
      <c r="AP94" s="289"/>
      <c r="AQ94" s="85" t="s">
        <v>1</v>
      </c>
      <c r="AR94" s="86"/>
      <c r="AS94" s="87">
        <f>ROUND(SUM(AS95:AS96),2)</f>
        <v>0</v>
      </c>
      <c r="AT94" s="88">
        <f>ROUND(SUM(AV94:AW94),2)</f>
        <v>0</v>
      </c>
      <c r="AU94" s="89">
        <f>ROUND(SUM(AU95:AU96),5)</f>
        <v>0</v>
      </c>
      <c r="AV94" s="88">
        <f>ROUND(AZ94*L29,2)</f>
        <v>0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ROUND(SUM(AZ95:AZ96),2)</f>
        <v>0</v>
      </c>
      <c r="BA94" s="88">
        <f>ROUND(SUM(BA95:BA96),2)</f>
        <v>0</v>
      </c>
      <c r="BB94" s="88">
        <f>ROUND(SUM(BB95:BB96),2)</f>
        <v>0</v>
      </c>
      <c r="BC94" s="88">
        <f>ROUND(SUM(BC95:BC96),2)</f>
        <v>0</v>
      </c>
      <c r="BD94" s="90">
        <f>ROUND(SUM(BD95:BD96),2)</f>
        <v>0</v>
      </c>
      <c r="BS94" s="91" t="s">
        <v>71</v>
      </c>
      <c r="BT94" s="91" t="s">
        <v>72</v>
      </c>
      <c r="BU94" s="92" t="s">
        <v>73</v>
      </c>
      <c r="BV94" s="91" t="s">
        <v>74</v>
      </c>
      <c r="BW94" s="91" t="s">
        <v>5</v>
      </c>
      <c r="BX94" s="91" t="s">
        <v>75</v>
      </c>
      <c r="CL94" s="91" t="s">
        <v>1</v>
      </c>
    </row>
    <row r="95" spans="1:91" s="7" customFormat="1" ht="16.5" customHeight="1">
      <c r="A95" s="93" t="s">
        <v>76</v>
      </c>
      <c r="B95" s="94"/>
      <c r="C95" s="95"/>
      <c r="D95" s="287" t="s">
        <v>77</v>
      </c>
      <c r="E95" s="287"/>
      <c r="F95" s="287"/>
      <c r="G95" s="287"/>
      <c r="H95" s="287"/>
      <c r="I95" s="96"/>
      <c r="J95" s="287" t="s">
        <v>78</v>
      </c>
      <c r="K95" s="287"/>
      <c r="L95" s="287"/>
      <c r="M95" s="287"/>
      <c r="N95" s="287"/>
      <c r="O95" s="287"/>
      <c r="P95" s="287"/>
      <c r="Q95" s="287"/>
      <c r="R95" s="287"/>
      <c r="S95" s="287"/>
      <c r="T95" s="287"/>
      <c r="U95" s="287"/>
      <c r="V95" s="287"/>
      <c r="W95" s="287"/>
      <c r="X95" s="287"/>
      <c r="Y95" s="287"/>
      <c r="Z95" s="287"/>
      <c r="AA95" s="287"/>
      <c r="AB95" s="287"/>
      <c r="AC95" s="287"/>
      <c r="AD95" s="287"/>
      <c r="AE95" s="287"/>
      <c r="AF95" s="287"/>
      <c r="AG95" s="285">
        <f>'SO 01 - sklad sorbentu'!J30</f>
        <v>0</v>
      </c>
      <c r="AH95" s="286"/>
      <c r="AI95" s="286"/>
      <c r="AJ95" s="286"/>
      <c r="AK95" s="286"/>
      <c r="AL95" s="286"/>
      <c r="AM95" s="286"/>
      <c r="AN95" s="285">
        <f>SUM(AG95,AT95)</f>
        <v>0</v>
      </c>
      <c r="AO95" s="286"/>
      <c r="AP95" s="286"/>
      <c r="AQ95" s="97" t="s">
        <v>79</v>
      </c>
      <c r="AR95" s="98"/>
      <c r="AS95" s="99">
        <v>0</v>
      </c>
      <c r="AT95" s="100">
        <f>ROUND(SUM(AV95:AW95),2)</f>
        <v>0</v>
      </c>
      <c r="AU95" s="101">
        <f>'SO 01 - sklad sorbentu'!P122</f>
        <v>0</v>
      </c>
      <c r="AV95" s="100">
        <f>'SO 01 - sklad sorbentu'!J33</f>
        <v>0</v>
      </c>
      <c r="AW95" s="100">
        <f>'SO 01 - sklad sorbentu'!J34</f>
        <v>0</v>
      </c>
      <c r="AX95" s="100">
        <f>'SO 01 - sklad sorbentu'!J35</f>
        <v>0</v>
      </c>
      <c r="AY95" s="100">
        <f>'SO 01 - sklad sorbentu'!J36</f>
        <v>0</v>
      </c>
      <c r="AZ95" s="100">
        <f>'SO 01 - sklad sorbentu'!F33</f>
        <v>0</v>
      </c>
      <c r="BA95" s="100">
        <f>'SO 01 - sklad sorbentu'!F34</f>
        <v>0</v>
      </c>
      <c r="BB95" s="100">
        <f>'SO 01 - sklad sorbentu'!F35</f>
        <v>0</v>
      </c>
      <c r="BC95" s="100">
        <f>'SO 01 - sklad sorbentu'!F36</f>
        <v>0</v>
      </c>
      <c r="BD95" s="102">
        <f>'SO 01 - sklad sorbentu'!F37</f>
        <v>0</v>
      </c>
      <c r="BT95" s="103" t="s">
        <v>80</v>
      </c>
      <c r="BV95" s="103" t="s">
        <v>74</v>
      </c>
      <c r="BW95" s="103" t="s">
        <v>81</v>
      </c>
      <c r="BX95" s="103" t="s">
        <v>5</v>
      </c>
      <c r="CL95" s="103" t="s">
        <v>1</v>
      </c>
      <c r="CM95" s="103" t="s">
        <v>82</v>
      </c>
    </row>
    <row r="96" spans="1:91" s="7" customFormat="1" ht="16.5" customHeight="1">
      <c r="A96" s="93" t="s">
        <v>76</v>
      </c>
      <c r="B96" s="94"/>
      <c r="C96" s="95"/>
      <c r="D96" s="287" t="s">
        <v>83</v>
      </c>
      <c r="E96" s="287"/>
      <c r="F96" s="287"/>
      <c r="G96" s="287"/>
      <c r="H96" s="287"/>
      <c r="I96" s="96"/>
      <c r="J96" s="287" t="s">
        <v>84</v>
      </c>
      <c r="K96" s="287"/>
      <c r="L96" s="287"/>
      <c r="M96" s="287"/>
      <c r="N96" s="287"/>
      <c r="O96" s="287"/>
      <c r="P96" s="287"/>
      <c r="Q96" s="287"/>
      <c r="R96" s="287"/>
      <c r="S96" s="287"/>
      <c r="T96" s="287"/>
      <c r="U96" s="287"/>
      <c r="V96" s="287"/>
      <c r="W96" s="287"/>
      <c r="X96" s="287"/>
      <c r="Y96" s="287"/>
      <c r="Z96" s="287"/>
      <c r="AA96" s="287"/>
      <c r="AB96" s="287"/>
      <c r="AC96" s="287"/>
      <c r="AD96" s="287"/>
      <c r="AE96" s="287"/>
      <c r="AF96" s="287"/>
      <c r="AG96" s="285">
        <f>'SO 02 - VRN'!J30</f>
        <v>0</v>
      </c>
      <c r="AH96" s="286"/>
      <c r="AI96" s="286"/>
      <c r="AJ96" s="286"/>
      <c r="AK96" s="286"/>
      <c r="AL96" s="286"/>
      <c r="AM96" s="286"/>
      <c r="AN96" s="285">
        <f>SUM(AG96,AT96)</f>
        <v>0</v>
      </c>
      <c r="AO96" s="286"/>
      <c r="AP96" s="286"/>
      <c r="AQ96" s="97" t="s">
        <v>79</v>
      </c>
      <c r="AR96" s="98"/>
      <c r="AS96" s="104">
        <v>0</v>
      </c>
      <c r="AT96" s="105">
        <f>ROUND(SUM(AV96:AW96),2)</f>
        <v>0</v>
      </c>
      <c r="AU96" s="106">
        <f>'SO 02 - VRN'!P120</f>
        <v>0</v>
      </c>
      <c r="AV96" s="105">
        <f>'SO 02 - VRN'!J33</f>
        <v>0</v>
      </c>
      <c r="AW96" s="105">
        <f>'SO 02 - VRN'!J34</f>
        <v>0</v>
      </c>
      <c r="AX96" s="105">
        <f>'SO 02 - VRN'!J35</f>
        <v>0</v>
      </c>
      <c r="AY96" s="105">
        <f>'SO 02 - VRN'!J36</f>
        <v>0</v>
      </c>
      <c r="AZ96" s="105">
        <f>'SO 02 - VRN'!F33</f>
        <v>0</v>
      </c>
      <c r="BA96" s="105">
        <f>'SO 02 - VRN'!F34</f>
        <v>0</v>
      </c>
      <c r="BB96" s="105">
        <f>'SO 02 - VRN'!F35</f>
        <v>0</v>
      </c>
      <c r="BC96" s="105">
        <f>'SO 02 - VRN'!F36</f>
        <v>0</v>
      </c>
      <c r="BD96" s="107">
        <f>'SO 02 - VRN'!F37</f>
        <v>0</v>
      </c>
      <c r="BT96" s="103" t="s">
        <v>80</v>
      </c>
      <c r="BV96" s="103" t="s">
        <v>74</v>
      </c>
      <c r="BW96" s="103" t="s">
        <v>85</v>
      </c>
      <c r="BX96" s="103" t="s">
        <v>5</v>
      </c>
      <c r="CL96" s="103" t="s">
        <v>1</v>
      </c>
      <c r="CM96" s="103" t="s">
        <v>82</v>
      </c>
    </row>
    <row r="97" spans="1:57" s="2" customFormat="1" ht="30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36"/>
      <c r="M97" s="36"/>
      <c r="N97" s="36"/>
      <c r="O97" s="36"/>
      <c r="P97" s="36"/>
      <c r="Q97" s="36"/>
      <c r="R97" s="36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F97" s="36"/>
      <c r="AG97" s="36"/>
      <c r="AH97" s="36"/>
      <c r="AI97" s="36"/>
      <c r="AJ97" s="36"/>
      <c r="AK97" s="36"/>
      <c r="AL97" s="36"/>
      <c r="AM97" s="36"/>
      <c r="AN97" s="36"/>
      <c r="AO97" s="36"/>
      <c r="AP97" s="36"/>
      <c r="AQ97" s="36"/>
      <c r="AR97" s="39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  <row r="98" spans="1:57" s="2" customFormat="1" ht="6.95" customHeight="1">
      <c r="A98" s="34"/>
      <c r="B98" s="54"/>
      <c r="C98" s="55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55"/>
      <c r="P98" s="55"/>
      <c r="Q98" s="55"/>
      <c r="R98" s="55"/>
      <c r="S98" s="55"/>
      <c r="T98" s="55"/>
      <c r="U98" s="55"/>
      <c r="V98" s="55"/>
      <c r="W98" s="55"/>
      <c r="X98" s="55"/>
      <c r="Y98" s="55"/>
      <c r="Z98" s="55"/>
      <c r="AA98" s="55"/>
      <c r="AB98" s="55"/>
      <c r="AC98" s="55"/>
      <c r="AD98" s="55"/>
      <c r="AE98" s="55"/>
      <c r="AF98" s="55"/>
      <c r="AG98" s="55"/>
      <c r="AH98" s="55"/>
      <c r="AI98" s="55"/>
      <c r="AJ98" s="55"/>
      <c r="AK98" s="55"/>
      <c r="AL98" s="55"/>
      <c r="AM98" s="55"/>
      <c r="AN98" s="55"/>
      <c r="AO98" s="55"/>
      <c r="AP98" s="55"/>
      <c r="AQ98" s="55"/>
      <c r="AR98" s="39"/>
      <c r="AS98" s="34"/>
      <c r="AT98" s="34"/>
      <c r="AU98" s="34"/>
      <c r="AV98" s="34"/>
      <c r="AW98" s="34"/>
      <c r="AX98" s="34"/>
      <c r="AY98" s="34"/>
      <c r="AZ98" s="34"/>
      <c r="BA98" s="34"/>
      <c r="BB98" s="34"/>
      <c r="BC98" s="34"/>
      <c r="BD98" s="34"/>
      <c r="BE98" s="34"/>
    </row>
  </sheetData>
  <sheetProtection algorithmName="SHA-512" hashValue="KKEjX8liOJXJ2EjwV/HaYZsZzA/hVE4REHi2H+A0tY1EcBQsjJD6bJHzF2lFSAQ3q/r+P0DywETJimJN3Di6IQ==" saltValue="gyxw9MJ1dX3VKZu23f6L5gc9GpqUeEQF1sxlUfNp8OKpL7aNQeuL8MUwUBSHq3QGh6rYBI+JXlEgKYmkNPXb3w==" spinCount="100000" sheet="1" objects="1" scenarios="1" formatColumns="0" formatRows="0"/>
  <mergeCells count="46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SO 01 - sklad sorbentu'!C2" display="/"/>
    <hyperlink ref="A96" location="'SO 02 - VRN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5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0"/>
      <c r="M2" s="290"/>
      <c r="N2" s="290"/>
      <c r="O2" s="290"/>
      <c r="P2" s="290"/>
      <c r="Q2" s="290"/>
      <c r="R2" s="290"/>
      <c r="S2" s="290"/>
      <c r="T2" s="290"/>
      <c r="U2" s="290"/>
      <c r="V2" s="290"/>
      <c r="AT2" s="17" t="s">
        <v>81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82</v>
      </c>
    </row>
    <row r="4" spans="1:46" s="1" customFormat="1" ht="24.95" customHeight="1">
      <c r="B4" s="20"/>
      <c r="D4" s="110" t="s">
        <v>86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291" t="str">
        <f>'Rekapitulace stavby'!K6</f>
        <v>Přerov - HZS, sklad sorbentu</v>
      </c>
      <c r="F7" s="292"/>
      <c r="G7" s="292"/>
      <c r="H7" s="292"/>
      <c r="L7" s="20"/>
    </row>
    <row r="8" spans="1:46" s="2" customFormat="1" ht="12" customHeight="1">
      <c r="A8" s="34"/>
      <c r="B8" s="39"/>
      <c r="C8" s="34"/>
      <c r="D8" s="112" t="s">
        <v>87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93" t="s">
        <v>88</v>
      </c>
      <c r="F9" s="294"/>
      <c r="G9" s="294"/>
      <c r="H9" s="29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20</v>
      </c>
      <c r="E12" s="34"/>
      <c r="F12" s="113" t="s">
        <v>21</v>
      </c>
      <c r="G12" s="34"/>
      <c r="H12" s="34"/>
      <c r="I12" s="112" t="s">
        <v>22</v>
      </c>
      <c r="J12" s="114">
        <f>'Rekapitulace stavby'!AN8</f>
        <v>0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23</v>
      </c>
      <c r="E14" s="34"/>
      <c r="F14" s="34"/>
      <c r="G14" s="34"/>
      <c r="H14" s="34"/>
      <c r="I14" s="112" t="s">
        <v>24</v>
      </c>
      <c r="J14" s="11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tr">
        <f>IF('Rekapitulace stavby'!E11="","",'Rekapitulace stavby'!E11)</f>
        <v xml:space="preserve"> </v>
      </c>
      <c r="F15" s="34"/>
      <c r="G15" s="34"/>
      <c r="H15" s="34"/>
      <c r="I15" s="112" t="s">
        <v>25</v>
      </c>
      <c r="J15" s="11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26</v>
      </c>
      <c r="E17" s="34"/>
      <c r="F17" s="34"/>
      <c r="G17" s="34"/>
      <c r="H17" s="34"/>
      <c r="I17" s="112" t="s">
        <v>24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295" t="str">
        <f>'Rekapitulace stavby'!E14</f>
        <v>Vyplň údaj</v>
      </c>
      <c r="F18" s="296"/>
      <c r="G18" s="296"/>
      <c r="H18" s="296"/>
      <c r="I18" s="112" t="s">
        <v>25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28</v>
      </c>
      <c r="E20" s="34"/>
      <c r="F20" s="34"/>
      <c r="G20" s="34"/>
      <c r="H20" s="34"/>
      <c r="I20" s="112" t="s">
        <v>24</v>
      </c>
      <c r="J20" s="11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tr">
        <f>IF('Rekapitulace stavby'!E17="","",'Rekapitulace stavby'!E17)</f>
        <v xml:space="preserve"> </v>
      </c>
      <c r="F21" s="34"/>
      <c r="G21" s="34"/>
      <c r="H21" s="34"/>
      <c r="I21" s="112" t="s">
        <v>25</v>
      </c>
      <c r="J21" s="11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30</v>
      </c>
      <c r="E23" s="34"/>
      <c r="F23" s="34"/>
      <c r="G23" s="34"/>
      <c r="H23" s="34"/>
      <c r="I23" s="112" t="s">
        <v>24</v>
      </c>
      <c r="J23" s="11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tr">
        <f>IF('Rekapitulace stavby'!E20="","",'Rekapitulace stavby'!E20)</f>
        <v xml:space="preserve"> </v>
      </c>
      <c r="F24" s="34"/>
      <c r="G24" s="34"/>
      <c r="H24" s="34"/>
      <c r="I24" s="112" t="s">
        <v>25</v>
      </c>
      <c r="J24" s="11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31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297" t="s">
        <v>1</v>
      </c>
      <c r="F27" s="297"/>
      <c r="G27" s="297"/>
      <c r="H27" s="297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32</v>
      </c>
      <c r="E30" s="34"/>
      <c r="F30" s="34"/>
      <c r="G30" s="34"/>
      <c r="H30" s="34"/>
      <c r="I30" s="34"/>
      <c r="J30" s="120">
        <f>ROUND(J122,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34</v>
      </c>
      <c r="G32" s="34"/>
      <c r="H32" s="34"/>
      <c r="I32" s="121" t="s">
        <v>33</v>
      </c>
      <c r="J32" s="121" t="s">
        <v>35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36</v>
      </c>
      <c r="E33" s="112" t="s">
        <v>37</v>
      </c>
      <c r="F33" s="123">
        <f>ROUND((SUM(BE122:BE194)),  2)</f>
        <v>0</v>
      </c>
      <c r="G33" s="34"/>
      <c r="H33" s="34"/>
      <c r="I33" s="124">
        <v>0.21</v>
      </c>
      <c r="J33" s="123">
        <f>ROUND(((SUM(BE122:BE194))*I33),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38</v>
      </c>
      <c r="F34" s="123">
        <f>ROUND((SUM(BF122:BF194)),  2)</f>
        <v>0</v>
      </c>
      <c r="G34" s="34"/>
      <c r="H34" s="34"/>
      <c r="I34" s="124">
        <v>0.15</v>
      </c>
      <c r="J34" s="123">
        <f>ROUND(((SUM(BF122:BF194))*I34),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39</v>
      </c>
      <c r="F35" s="123">
        <f>ROUND((SUM(BG122:BG194)),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40</v>
      </c>
      <c r="F36" s="123">
        <f>ROUND((SUM(BH122:BH194)),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41</v>
      </c>
      <c r="F37" s="123">
        <f>ROUND((SUM(BI122:BI194)),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42</v>
      </c>
      <c r="E39" s="127"/>
      <c r="F39" s="127"/>
      <c r="G39" s="128" t="s">
        <v>43</v>
      </c>
      <c r="H39" s="129" t="s">
        <v>44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45</v>
      </c>
      <c r="E50" s="133"/>
      <c r="F50" s="133"/>
      <c r="G50" s="132" t="s">
        <v>46</v>
      </c>
      <c r="H50" s="133"/>
      <c r="I50" s="133"/>
      <c r="J50" s="133"/>
      <c r="K50" s="133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>
      <c r="A61" s="34"/>
      <c r="B61" s="39"/>
      <c r="C61" s="34"/>
      <c r="D61" s="134" t="s">
        <v>47</v>
      </c>
      <c r="E61" s="135"/>
      <c r="F61" s="136" t="s">
        <v>48</v>
      </c>
      <c r="G61" s="134" t="s">
        <v>47</v>
      </c>
      <c r="H61" s="135"/>
      <c r="I61" s="135"/>
      <c r="J61" s="137" t="s">
        <v>48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>
      <c r="A65" s="34"/>
      <c r="B65" s="39"/>
      <c r="C65" s="34"/>
      <c r="D65" s="132" t="s">
        <v>49</v>
      </c>
      <c r="E65" s="138"/>
      <c r="F65" s="138"/>
      <c r="G65" s="132" t="s">
        <v>50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>
      <c r="A76" s="34"/>
      <c r="B76" s="39"/>
      <c r="C76" s="34"/>
      <c r="D76" s="134" t="s">
        <v>47</v>
      </c>
      <c r="E76" s="135"/>
      <c r="F76" s="136" t="s">
        <v>48</v>
      </c>
      <c r="G76" s="134" t="s">
        <v>47</v>
      </c>
      <c r="H76" s="135"/>
      <c r="I76" s="135"/>
      <c r="J76" s="137" t="s">
        <v>48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89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298" t="str">
        <f>E7</f>
        <v>Přerov - HZS, sklad sorbentu</v>
      </c>
      <c r="F85" s="299"/>
      <c r="G85" s="299"/>
      <c r="H85" s="299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87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69" t="str">
        <f>E9</f>
        <v>SO 01 - sklad sorbentu</v>
      </c>
      <c r="F87" s="300"/>
      <c r="G87" s="300"/>
      <c r="H87" s="300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29" t="s">
        <v>22</v>
      </c>
      <c r="J89" s="66">
        <f>IF(J12="","",J12)</f>
        <v>0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23</v>
      </c>
      <c r="D91" s="36"/>
      <c r="E91" s="36"/>
      <c r="F91" s="27" t="str">
        <f>E15</f>
        <v xml:space="preserve"> </v>
      </c>
      <c r="G91" s="36"/>
      <c r="H91" s="36"/>
      <c r="I91" s="29" t="s">
        <v>28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26</v>
      </c>
      <c r="D92" s="36"/>
      <c r="E92" s="36"/>
      <c r="F92" s="27" t="str">
        <f>IF(E18="","",E18)</f>
        <v>Vyplň údaj</v>
      </c>
      <c r="G92" s="36"/>
      <c r="H92" s="36"/>
      <c r="I92" s="29" t="s">
        <v>30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90</v>
      </c>
      <c r="D94" s="144"/>
      <c r="E94" s="144"/>
      <c r="F94" s="144"/>
      <c r="G94" s="144"/>
      <c r="H94" s="144"/>
      <c r="I94" s="144"/>
      <c r="J94" s="145" t="s">
        <v>91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92</v>
      </c>
      <c r="D96" s="36"/>
      <c r="E96" s="36"/>
      <c r="F96" s="36"/>
      <c r="G96" s="36"/>
      <c r="H96" s="36"/>
      <c r="I96" s="36"/>
      <c r="J96" s="84">
        <f>J122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93</v>
      </c>
    </row>
    <row r="97" spans="1:31" s="9" customFormat="1" ht="24.95" customHeight="1">
      <c r="B97" s="147"/>
      <c r="C97" s="148"/>
      <c r="D97" s="149" t="s">
        <v>94</v>
      </c>
      <c r="E97" s="150"/>
      <c r="F97" s="150"/>
      <c r="G97" s="150"/>
      <c r="H97" s="150"/>
      <c r="I97" s="150"/>
      <c r="J97" s="151">
        <f>J123</f>
        <v>0</v>
      </c>
      <c r="K97" s="148"/>
      <c r="L97" s="152"/>
    </row>
    <row r="98" spans="1:31" s="10" customFormat="1" ht="19.899999999999999" customHeight="1">
      <c r="B98" s="153"/>
      <c r="C98" s="154"/>
      <c r="D98" s="155" t="s">
        <v>95</v>
      </c>
      <c r="E98" s="156"/>
      <c r="F98" s="156"/>
      <c r="G98" s="156"/>
      <c r="H98" s="156"/>
      <c r="I98" s="156"/>
      <c r="J98" s="157">
        <f>J124</f>
        <v>0</v>
      </c>
      <c r="K98" s="154"/>
      <c r="L98" s="158"/>
    </row>
    <row r="99" spans="1:31" s="10" customFormat="1" ht="19.899999999999999" customHeight="1">
      <c r="B99" s="153"/>
      <c r="C99" s="154"/>
      <c r="D99" s="155" t="s">
        <v>96</v>
      </c>
      <c r="E99" s="156"/>
      <c r="F99" s="156"/>
      <c r="G99" s="156"/>
      <c r="H99" s="156"/>
      <c r="I99" s="156"/>
      <c r="J99" s="157">
        <f>J159</f>
        <v>0</v>
      </c>
      <c r="K99" s="154"/>
      <c r="L99" s="158"/>
    </row>
    <row r="100" spans="1:31" s="10" customFormat="1" ht="19.899999999999999" customHeight="1">
      <c r="B100" s="153"/>
      <c r="C100" s="154"/>
      <c r="D100" s="155" t="s">
        <v>97</v>
      </c>
      <c r="E100" s="156"/>
      <c r="F100" s="156"/>
      <c r="G100" s="156"/>
      <c r="H100" s="156"/>
      <c r="I100" s="156"/>
      <c r="J100" s="157">
        <f>J171</f>
        <v>0</v>
      </c>
      <c r="K100" s="154"/>
      <c r="L100" s="158"/>
    </row>
    <row r="101" spans="1:31" s="9" customFormat="1" ht="24.95" customHeight="1">
      <c r="B101" s="147"/>
      <c r="C101" s="148"/>
      <c r="D101" s="149" t="s">
        <v>98</v>
      </c>
      <c r="E101" s="150"/>
      <c r="F101" s="150"/>
      <c r="G101" s="150"/>
      <c r="H101" s="150"/>
      <c r="I101" s="150"/>
      <c r="J101" s="151">
        <f>J185</f>
        <v>0</v>
      </c>
      <c r="K101" s="148"/>
      <c r="L101" s="152"/>
    </row>
    <row r="102" spans="1:31" s="10" customFormat="1" ht="19.899999999999999" customHeight="1">
      <c r="B102" s="153"/>
      <c r="C102" s="154"/>
      <c r="D102" s="155" t="s">
        <v>99</v>
      </c>
      <c r="E102" s="156"/>
      <c r="F102" s="156"/>
      <c r="G102" s="156"/>
      <c r="H102" s="156"/>
      <c r="I102" s="156"/>
      <c r="J102" s="157">
        <f>J186</f>
        <v>0</v>
      </c>
      <c r="K102" s="154"/>
      <c r="L102" s="158"/>
    </row>
    <row r="103" spans="1:31" s="2" customFormat="1" ht="21.75" customHeight="1">
      <c r="A103" s="34"/>
      <c r="B103" s="35"/>
      <c r="C103" s="36"/>
      <c r="D103" s="36"/>
      <c r="E103" s="36"/>
      <c r="F103" s="36"/>
      <c r="G103" s="36"/>
      <c r="H103" s="36"/>
      <c r="I103" s="36"/>
      <c r="J103" s="36"/>
      <c r="K103" s="36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31" s="2" customFormat="1" ht="6.95" customHeight="1">
      <c r="A104" s="34"/>
      <c r="B104" s="54"/>
      <c r="C104" s="55"/>
      <c r="D104" s="55"/>
      <c r="E104" s="55"/>
      <c r="F104" s="55"/>
      <c r="G104" s="55"/>
      <c r="H104" s="55"/>
      <c r="I104" s="55"/>
      <c r="J104" s="55"/>
      <c r="K104" s="55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8" spans="1:31" s="2" customFormat="1" ht="6.95" customHeight="1">
      <c r="A108" s="34"/>
      <c r="B108" s="56"/>
      <c r="C108" s="57"/>
      <c r="D108" s="57"/>
      <c r="E108" s="57"/>
      <c r="F108" s="57"/>
      <c r="G108" s="57"/>
      <c r="H108" s="57"/>
      <c r="I108" s="57"/>
      <c r="J108" s="57"/>
      <c r="K108" s="57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24.95" customHeight="1">
      <c r="A109" s="34"/>
      <c r="B109" s="35"/>
      <c r="C109" s="23" t="s">
        <v>100</v>
      </c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6.95" customHeight="1">
      <c r="A110" s="34"/>
      <c r="B110" s="35"/>
      <c r="C110" s="36"/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2" customHeight="1">
      <c r="A111" s="34"/>
      <c r="B111" s="35"/>
      <c r="C111" s="29" t="s">
        <v>16</v>
      </c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6.5" customHeight="1">
      <c r="A112" s="34"/>
      <c r="B112" s="35"/>
      <c r="C112" s="36"/>
      <c r="D112" s="36"/>
      <c r="E112" s="298" t="str">
        <f>E7</f>
        <v>Přerov - HZS, sklad sorbentu</v>
      </c>
      <c r="F112" s="299"/>
      <c r="G112" s="299"/>
      <c r="H112" s="299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2" customHeight="1">
      <c r="A113" s="34"/>
      <c r="B113" s="35"/>
      <c r="C113" s="29" t="s">
        <v>87</v>
      </c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6.5" customHeight="1">
      <c r="A114" s="34"/>
      <c r="B114" s="35"/>
      <c r="C114" s="36"/>
      <c r="D114" s="36"/>
      <c r="E114" s="269" t="str">
        <f>E9</f>
        <v>SO 01 - sklad sorbentu</v>
      </c>
      <c r="F114" s="300"/>
      <c r="G114" s="300"/>
      <c r="H114" s="300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6.95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2" customHeight="1">
      <c r="A116" s="34"/>
      <c r="B116" s="35"/>
      <c r="C116" s="29" t="s">
        <v>20</v>
      </c>
      <c r="D116" s="36"/>
      <c r="E116" s="36"/>
      <c r="F116" s="27" t="str">
        <f>F12</f>
        <v xml:space="preserve"> </v>
      </c>
      <c r="G116" s="36"/>
      <c r="H116" s="36"/>
      <c r="I116" s="29" t="s">
        <v>22</v>
      </c>
      <c r="J116" s="66">
        <f>IF(J12="","",J12)</f>
        <v>0</v>
      </c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6.95" customHeight="1">
      <c r="A117" s="34"/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5.2" customHeight="1">
      <c r="A118" s="34"/>
      <c r="B118" s="35"/>
      <c r="C118" s="29" t="s">
        <v>23</v>
      </c>
      <c r="D118" s="36"/>
      <c r="E118" s="36"/>
      <c r="F118" s="27" t="str">
        <f>E15</f>
        <v xml:space="preserve"> </v>
      </c>
      <c r="G118" s="36"/>
      <c r="H118" s="36"/>
      <c r="I118" s="29" t="s">
        <v>28</v>
      </c>
      <c r="J118" s="32" t="str">
        <f>E21</f>
        <v xml:space="preserve"> 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5.2" customHeight="1">
      <c r="A119" s="34"/>
      <c r="B119" s="35"/>
      <c r="C119" s="29" t="s">
        <v>26</v>
      </c>
      <c r="D119" s="36"/>
      <c r="E119" s="36"/>
      <c r="F119" s="27" t="str">
        <f>IF(E18="","",E18)</f>
        <v>Vyplň údaj</v>
      </c>
      <c r="G119" s="36"/>
      <c r="H119" s="36"/>
      <c r="I119" s="29" t="s">
        <v>30</v>
      </c>
      <c r="J119" s="32" t="str">
        <f>E24</f>
        <v xml:space="preserve"> </v>
      </c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10.35" customHeight="1">
      <c r="A120" s="34"/>
      <c r="B120" s="35"/>
      <c r="C120" s="36"/>
      <c r="D120" s="36"/>
      <c r="E120" s="36"/>
      <c r="F120" s="36"/>
      <c r="G120" s="36"/>
      <c r="H120" s="36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11" customFormat="1" ht="29.25" customHeight="1">
      <c r="A121" s="159"/>
      <c r="B121" s="160"/>
      <c r="C121" s="161" t="s">
        <v>101</v>
      </c>
      <c r="D121" s="162" t="s">
        <v>57</v>
      </c>
      <c r="E121" s="162" t="s">
        <v>53</v>
      </c>
      <c r="F121" s="162" t="s">
        <v>54</v>
      </c>
      <c r="G121" s="162" t="s">
        <v>102</v>
      </c>
      <c r="H121" s="162" t="s">
        <v>103</v>
      </c>
      <c r="I121" s="162" t="s">
        <v>104</v>
      </c>
      <c r="J121" s="162" t="s">
        <v>91</v>
      </c>
      <c r="K121" s="163" t="s">
        <v>105</v>
      </c>
      <c r="L121" s="164"/>
      <c r="M121" s="75" t="s">
        <v>1</v>
      </c>
      <c r="N121" s="76" t="s">
        <v>36</v>
      </c>
      <c r="O121" s="76" t="s">
        <v>106</v>
      </c>
      <c r="P121" s="76" t="s">
        <v>107</v>
      </c>
      <c r="Q121" s="76" t="s">
        <v>108</v>
      </c>
      <c r="R121" s="76" t="s">
        <v>109</v>
      </c>
      <c r="S121" s="76" t="s">
        <v>110</v>
      </c>
      <c r="T121" s="77" t="s">
        <v>111</v>
      </c>
      <c r="U121" s="159"/>
      <c r="V121" s="159"/>
      <c r="W121" s="159"/>
      <c r="X121" s="159"/>
      <c r="Y121" s="159"/>
      <c r="Z121" s="159"/>
      <c r="AA121" s="159"/>
      <c r="AB121" s="159"/>
      <c r="AC121" s="159"/>
      <c r="AD121" s="159"/>
      <c r="AE121" s="159"/>
    </row>
    <row r="122" spans="1:65" s="2" customFormat="1" ht="22.9" customHeight="1">
      <c r="A122" s="34"/>
      <c r="B122" s="35"/>
      <c r="C122" s="82" t="s">
        <v>112</v>
      </c>
      <c r="D122" s="36"/>
      <c r="E122" s="36"/>
      <c r="F122" s="36"/>
      <c r="G122" s="36"/>
      <c r="H122" s="36"/>
      <c r="I122" s="36"/>
      <c r="J122" s="165">
        <f>BK122</f>
        <v>0</v>
      </c>
      <c r="K122" s="36"/>
      <c r="L122" s="39"/>
      <c r="M122" s="78"/>
      <c r="N122" s="166"/>
      <c r="O122" s="79"/>
      <c r="P122" s="167">
        <f>P123+P185</f>
        <v>0</v>
      </c>
      <c r="Q122" s="79"/>
      <c r="R122" s="167">
        <f>R123+R185</f>
        <v>49.596250000000005</v>
      </c>
      <c r="S122" s="79"/>
      <c r="T122" s="168">
        <f>T123+T185</f>
        <v>269.34000000000003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7" t="s">
        <v>71</v>
      </c>
      <c r="AU122" s="17" t="s">
        <v>93</v>
      </c>
      <c r="BK122" s="169">
        <f>BK123+BK185</f>
        <v>0</v>
      </c>
    </row>
    <row r="123" spans="1:65" s="12" customFormat="1" ht="25.9" customHeight="1">
      <c r="B123" s="170"/>
      <c r="C123" s="171"/>
      <c r="D123" s="172" t="s">
        <v>71</v>
      </c>
      <c r="E123" s="173" t="s">
        <v>113</v>
      </c>
      <c r="F123" s="173" t="s">
        <v>114</v>
      </c>
      <c r="G123" s="171"/>
      <c r="H123" s="171"/>
      <c r="I123" s="174"/>
      <c r="J123" s="175">
        <f>BK123</f>
        <v>0</v>
      </c>
      <c r="K123" s="171"/>
      <c r="L123" s="176"/>
      <c r="M123" s="177"/>
      <c r="N123" s="178"/>
      <c r="O123" s="178"/>
      <c r="P123" s="179">
        <f>P124+P159+P171</f>
        <v>0</v>
      </c>
      <c r="Q123" s="178"/>
      <c r="R123" s="179">
        <f>R124+R159+R171</f>
        <v>42.290000000000006</v>
      </c>
      <c r="S123" s="178"/>
      <c r="T123" s="180">
        <f>T124+T159+T171</f>
        <v>238.27750000000003</v>
      </c>
      <c r="AR123" s="181" t="s">
        <v>80</v>
      </c>
      <c r="AT123" s="182" t="s">
        <v>71</v>
      </c>
      <c r="AU123" s="182" t="s">
        <v>72</v>
      </c>
      <c r="AY123" s="181" t="s">
        <v>115</v>
      </c>
      <c r="BK123" s="183">
        <f>BK124+BK159+BK171</f>
        <v>0</v>
      </c>
    </row>
    <row r="124" spans="1:65" s="12" customFormat="1" ht="22.9" customHeight="1">
      <c r="B124" s="170"/>
      <c r="C124" s="171"/>
      <c r="D124" s="172" t="s">
        <v>71</v>
      </c>
      <c r="E124" s="184" t="s">
        <v>80</v>
      </c>
      <c r="F124" s="184" t="s">
        <v>116</v>
      </c>
      <c r="G124" s="171"/>
      <c r="H124" s="171"/>
      <c r="I124" s="174"/>
      <c r="J124" s="185">
        <f>BK124</f>
        <v>0</v>
      </c>
      <c r="K124" s="171"/>
      <c r="L124" s="176"/>
      <c r="M124" s="177"/>
      <c r="N124" s="178"/>
      <c r="O124" s="178"/>
      <c r="P124" s="179">
        <f>SUM(P125:P158)</f>
        <v>0</v>
      </c>
      <c r="Q124" s="178"/>
      <c r="R124" s="179">
        <f>SUM(R125:R158)</f>
        <v>42.290000000000006</v>
      </c>
      <c r="S124" s="178"/>
      <c r="T124" s="180">
        <f>SUM(T125:T158)</f>
        <v>4.7175000000000002</v>
      </c>
      <c r="AR124" s="181" t="s">
        <v>80</v>
      </c>
      <c r="AT124" s="182" t="s">
        <v>71</v>
      </c>
      <c r="AU124" s="182" t="s">
        <v>80</v>
      </c>
      <c r="AY124" s="181" t="s">
        <v>115</v>
      </c>
      <c r="BK124" s="183">
        <f>SUM(BK125:BK158)</f>
        <v>0</v>
      </c>
    </row>
    <row r="125" spans="1:65" s="2" customFormat="1" ht="24.2" customHeight="1">
      <c r="A125" s="34"/>
      <c r="B125" s="35"/>
      <c r="C125" s="186" t="s">
        <v>80</v>
      </c>
      <c r="D125" s="186" t="s">
        <v>117</v>
      </c>
      <c r="E125" s="187" t="s">
        <v>118</v>
      </c>
      <c r="F125" s="188" t="s">
        <v>119</v>
      </c>
      <c r="G125" s="189" t="s">
        <v>120</v>
      </c>
      <c r="H125" s="190">
        <v>20</v>
      </c>
      <c r="I125" s="191"/>
      <c r="J125" s="192">
        <f>ROUND(I125*H125,2)</f>
        <v>0</v>
      </c>
      <c r="K125" s="188" t="s">
        <v>121</v>
      </c>
      <c r="L125" s="39"/>
      <c r="M125" s="193" t="s">
        <v>1</v>
      </c>
      <c r="N125" s="194" t="s">
        <v>37</v>
      </c>
      <c r="O125" s="71"/>
      <c r="P125" s="195">
        <f>O125*H125</f>
        <v>0</v>
      </c>
      <c r="Q125" s="195">
        <v>0</v>
      </c>
      <c r="R125" s="195">
        <f>Q125*H125</f>
        <v>0</v>
      </c>
      <c r="S125" s="195">
        <v>0</v>
      </c>
      <c r="T125" s="196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97" t="s">
        <v>122</v>
      </c>
      <c r="AT125" s="197" t="s">
        <v>117</v>
      </c>
      <c r="AU125" s="197" t="s">
        <v>82</v>
      </c>
      <c r="AY125" s="17" t="s">
        <v>115</v>
      </c>
      <c r="BE125" s="198">
        <f>IF(N125="základní",J125,0)</f>
        <v>0</v>
      </c>
      <c r="BF125" s="198">
        <f>IF(N125="snížená",J125,0)</f>
        <v>0</v>
      </c>
      <c r="BG125" s="198">
        <f>IF(N125="zákl. přenesená",J125,0)</f>
        <v>0</v>
      </c>
      <c r="BH125" s="198">
        <f>IF(N125="sníž. přenesená",J125,0)</f>
        <v>0</v>
      </c>
      <c r="BI125" s="198">
        <f>IF(N125="nulová",J125,0)</f>
        <v>0</v>
      </c>
      <c r="BJ125" s="17" t="s">
        <v>80</v>
      </c>
      <c r="BK125" s="198">
        <f>ROUND(I125*H125,2)</f>
        <v>0</v>
      </c>
      <c r="BL125" s="17" t="s">
        <v>122</v>
      </c>
      <c r="BM125" s="197" t="s">
        <v>123</v>
      </c>
    </row>
    <row r="126" spans="1:65" s="2" customFormat="1" ht="29.25">
      <c r="A126" s="34"/>
      <c r="B126" s="35"/>
      <c r="C126" s="36"/>
      <c r="D126" s="199" t="s">
        <v>124</v>
      </c>
      <c r="E126" s="36"/>
      <c r="F126" s="200" t="s">
        <v>125</v>
      </c>
      <c r="G126" s="36"/>
      <c r="H126" s="36"/>
      <c r="I126" s="201"/>
      <c r="J126" s="36"/>
      <c r="K126" s="36"/>
      <c r="L126" s="39"/>
      <c r="M126" s="202"/>
      <c r="N126" s="203"/>
      <c r="O126" s="71"/>
      <c r="P126" s="71"/>
      <c r="Q126" s="71"/>
      <c r="R126" s="71"/>
      <c r="S126" s="71"/>
      <c r="T126" s="72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7" t="s">
        <v>124</v>
      </c>
      <c r="AU126" s="17" t="s">
        <v>82</v>
      </c>
    </row>
    <row r="127" spans="1:65" s="2" customFormat="1" ht="24.2" customHeight="1">
      <c r="A127" s="34"/>
      <c r="B127" s="35"/>
      <c r="C127" s="186" t="s">
        <v>126</v>
      </c>
      <c r="D127" s="186" t="s">
        <v>117</v>
      </c>
      <c r="E127" s="187" t="s">
        <v>127</v>
      </c>
      <c r="F127" s="188" t="s">
        <v>128</v>
      </c>
      <c r="G127" s="189" t="s">
        <v>120</v>
      </c>
      <c r="H127" s="190">
        <v>18.5</v>
      </c>
      <c r="I127" s="191"/>
      <c r="J127" s="192">
        <f>ROUND(I127*H127,2)</f>
        <v>0</v>
      </c>
      <c r="K127" s="188" t="s">
        <v>129</v>
      </c>
      <c r="L127" s="39"/>
      <c r="M127" s="193" t="s">
        <v>1</v>
      </c>
      <c r="N127" s="194" t="s">
        <v>37</v>
      </c>
      <c r="O127" s="71"/>
      <c r="P127" s="195">
        <f>O127*H127</f>
        <v>0</v>
      </c>
      <c r="Q127" s="195">
        <v>0</v>
      </c>
      <c r="R127" s="195">
        <f>Q127*H127</f>
        <v>0</v>
      </c>
      <c r="S127" s="195">
        <v>0.255</v>
      </c>
      <c r="T127" s="196">
        <f>S127*H127</f>
        <v>4.7175000000000002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97" t="s">
        <v>122</v>
      </c>
      <c r="AT127" s="197" t="s">
        <v>117</v>
      </c>
      <c r="AU127" s="197" t="s">
        <v>82</v>
      </c>
      <c r="AY127" s="17" t="s">
        <v>115</v>
      </c>
      <c r="BE127" s="198">
        <f>IF(N127="základní",J127,0)</f>
        <v>0</v>
      </c>
      <c r="BF127" s="198">
        <f>IF(N127="snížená",J127,0)</f>
        <v>0</v>
      </c>
      <c r="BG127" s="198">
        <f>IF(N127="zákl. přenesená",J127,0)</f>
        <v>0</v>
      </c>
      <c r="BH127" s="198">
        <f>IF(N127="sníž. přenesená",J127,0)</f>
        <v>0</v>
      </c>
      <c r="BI127" s="198">
        <f>IF(N127="nulová",J127,0)</f>
        <v>0</v>
      </c>
      <c r="BJ127" s="17" t="s">
        <v>80</v>
      </c>
      <c r="BK127" s="198">
        <f>ROUND(I127*H127,2)</f>
        <v>0</v>
      </c>
      <c r="BL127" s="17" t="s">
        <v>122</v>
      </c>
      <c r="BM127" s="197" t="s">
        <v>130</v>
      </c>
    </row>
    <row r="128" spans="1:65" s="2" customFormat="1" ht="48.75">
      <c r="A128" s="34"/>
      <c r="B128" s="35"/>
      <c r="C128" s="36"/>
      <c r="D128" s="199" t="s">
        <v>124</v>
      </c>
      <c r="E128" s="36"/>
      <c r="F128" s="200" t="s">
        <v>131</v>
      </c>
      <c r="G128" s="36"/>
      <c r="H128" s="36"/>
      <c r="I128" s="201"/>
      <c r="J128" s="36"/>
      <c r="K128" s="36"/>
      <c r="L128" s="39"/>
      <c r="M128" s="202"/>
      <c r="N128" s="203"/>
      <c r="O128" s="71"/>
      <c r="P128" s="71"/>
      <c r="Q128" s="71"/>
      <c r="R128" s="71"/>
      <c r="S128" s="71"/>
      <c r="T128" s="72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7" t="s">
        <v>124</v>
      </c>
      <c r="AU128" s="17" t="s">
        <v>82</v>
      </c>
    </row>
    <row r="129" spans="1:65" s="13" customFormat="1" ht="11.25">
      <c r="B129" s="204"/>
      <c r="C129" s="205"/>
      <c r="D129" s="199" t="s">
        <v>132</v>
      </c>
      <c r="E129" s="206" t="s">
        <v>1</v>
      </c>
      <c r="F129" s="207" t="s">
        <v>133</v>
      </c>
      <c r="G129" s="205"/>
      <c r="H129" s="206" t="s">
        <v>1</v>
      </c>
      <c r="I129" s="208"/>
      <c r="J129" s="205"/>
      <c r="K129" s="205"/>
      <c r="L129" s="209"/>
      <c r="M129" s="210"/>
      <c r="N129" s="211"/>
      <c r="O129" s="211"/>
      <c r="P129" s="211"/>
      <c r="Q129" s="211"/>
      <c r="R129" s="211"/>
      <c r="S129" s="211"/>
      <c r="T129" s="212"/>
      <c r="AT129" s="213" t="s">
        <v>132</v>
      </c>
      <c r="AU129" s="213" t="s">
        <v>82</v>
      </c>
      <c r="AV129" s="13" t="s">
        <v>80</v>
      </c>
      <c r="AW129" s="13" t="s">
        <v>29</v>
      </c>
      <c r="AX129" s="13" t="s">
        <v>72</v>
      </c>
      <c r="AY129" s="213" t="s">
        <v>115</v>
      </c>
    </row>
    <row r="130" spans="1:65" s="14" customFormat="1" ht="11.25">
      <c r="B130" s="214"/>
      <c r="C130" s="215"/>
      <c r="D130" s="199" t="s">
        <v>132</v>
      </c>
      <c r="E130" s="216" t="s">
        <v>1</v>
      </c>
      <c r="F130" s="217" t="s">
        <v>134</v>
      </c>
      <c r="G130" s="215"/>
      <c r="H130" s="218">
        <v>18.5</v>
      </c>
      <c r="I130" s="219"/>
      <c r="J130" s="215"/>
      <c r="K130" s="215"/>
      <c r="L130" s="220"/>
      <c r="M130" s="221"/>
      <c r="N130" s="222"/>
      <c r="O130" s="222"/>
      <c r="P130" s="222"/>
      <c r="Q130" s="222"/>
      <c r="R130" s="222"/>
      <c r="S130" s="222"/>
      <c r="T130" s="223"/>
      <c r="AT130" s="224" t="s">
        <v>132</v>
      </c>
      <c r="AU130" s="224" t="s">
        <v>82</v>
      </c>
      <c r="AV130" s="14" t="s">
        <v>82</v>
      </c>
      <c r="AW130" s="14" t="s">
        <v>29</v>
      </c>
      <c r="AX130" s="14" t="s">
        <v>72</v>
      </c>
      <c r="AY130" s="224" t="s">
        <v>115</v>
      </c>
    </row>
    <row r="131" spans="1:65" s="15" customFormat="1" ht="11.25">
      <c r="B131" s="225"/>
      <c r="C131" s="226"/>
      <c r="D131" s="199" t="s">
        <v>132</v>
      </c>
      <c r="E131" s="227" t="s">
        <v>1</v>
      </c>
      <c r="F131" s="228" t="s">
        <v>135</v>
      </c>
      <c r="G131" s="226"/>
      <c r="H131" s="229">
        <v>18.5</v>
      </c>
      <c r="I131" s="230"/>
      <c r="J131" s="226"/>
      <c r="K131" s="226"/>
      <c r="L131" s="231"/>
      <c r="M131" s="232"/>
      <c r="N131" s="233"/>
      <c r="O131" s="233"/>
      <c r="P131" s="233"/>
      <c r="Q131" s="233"/>
      <c r="R131" s="233"/>
      <c r="S131" s="233"/>
      <c r="T131" s="234"/>
      <c r="AT131" s="235" t="s">
        <v>132</v>
      </c>
      <c r="AU131" s="235" t="s">
        <v>82</v>
      </c>
      <c r="AV131" s="15" t="s">
        <v>122</v>
      </c>
      <c r="AW131" s="15" t="s">
        <v>29</v>
      </c>
      <c r="AX131" s="15" t="s">
        <v>80</v>
      </c>
      <c r="AY131" s="235" t="s">
        <v>115</v>
      </c>
    </row>
    <row r="132" spans="1:65" s="2" customFormat="1" ht="24.2" customHeight="1">
      <c r="A132" s="34"/>
      <c r="B132" s="35"/>
      <c r="C132" s="186" t="s">
        <v>82</v>
      </c>
      <c r="D132" s="186" t="s">
        <v>117</v>
      </c>
      <c r="E132" s="187" t="s">
        <v>136</v>
      </c>
      <c r="F132" s="188" t="s">
        <v>137</v>
      </c>
      <c r="G132" s="189" t="s">
        <v>138</v>
      </c>
      <c r="H132" s="190">
        <v>26.03</v>
      </c>
      <c r="I132" s="191"/>
      <c r="J132" s="192">
        <f>ROUND(I132*H132,2)</f>
        <v>0</v>
      </c>
      <c r="K132" s="188" t="s">
        <v>129</v>
      </c>
      <c r="L132" s="39"/>
      <c r="M132" s="193" t="s">
        <v>1</v>
      </c>
      <c r="N132" s="194" t="s">
        <v>37</v>
      </c>
      <c r="O132" s="71"/>
      <c r="P132" s="195">
        <f>O132*H132</f>
        <v>0</v>
      </c>
      <c r="Q132" s="195">
        <v>0</v>
      </c>
      <c r="R132" s="195">
        <f>Q132*H132</f>
        <v>0</v>
      </c>
      <c r="S132" s="195">
        <v>0</v>
      </c>
      <c r="T132" s="196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7" t="s">
        <v>122</v>
      </c>
      <c r="AT132" s="197" t="s">
        <v>117</v>
      </c>
      <c r="AU132" s="197" t="s">
        <v>82</v>
      </c>
      <c r="AY132" s="17" t="s">
        <v>115</v>
      </c>
      <c r="BE132" s="198">
        <f>IF(N132="základní",J132,0)</f>
        <v>0</v>
      </c>
      <c r="BF132" s="198">
        <f>IF(N132="snížená",J132,0)</f>
        <v>0</v>
      </c>
      <c r="BG132" s="198">
        <f>IF(N132="zákl. přenesená",J132,0)</f>
        <v>0</v>
      </c>
      <c r="BH132" s="198">
        <f>IF(N132="sníž. přenesená",J132,0)</f>
        <v>0</v>
      </c>
      <c r="BI132" s="198">
        <f>IF(N132="nulová",J132,0)</f>
        <v>0</v>
      </c>
      <c r="BJ132" s="17" t="s">
        <v>80</v>
      </c>
      <c r="BK132" s="198">
        <f>ROUND(I132*H132,2)</f>
        <v>0</v>
      </c>
      <c r="BL132" s="17" t="s">
        <v>122</v>
      </c>
      <c r="BM132" s="197" t="s">
        <v>139</v>
      </c>
    </row>
    <row r="133" spans="1:65" s="2" customFormat="1" ht="29.25">
      <c r="A133" s="34"/>
      <c r="B133" s="35"/>
      <c r="C133" s="36"/>
      <c r="D133" s="199" t="s">
        <v>124</v>
      </c>
      <c r="E133" s="36"/>
      <c r="F133" s="200" t="s">
        <v>140</v>
      </c>
      <c r="G133" s="36"/>
      <c r="H133" s="36"/>
      <c r="I133" s="201"/>
      <c r="J133" s="36"/>
      <c r="K133" s="36"/>
      <c r="L133" s="39"/>
      <c r="M133" s="202"/>
      <c r="N133" s="203"/>
      <c r="O133" s="71"/>
      <c r="P133" s="71"/>
      <c r="Q133" s="71"/>
      <c r="R133" s="71"/>
      <c r="S133" s="71"/>
      <c r="T133" s="72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7" t="s">
        <v>124</v>
      </c>
      <c r="AU133" s="17" t="s">
        <v>82</v>
      </c>
    </row>
    <row r="134" spans="1:65" s="13" customFormat="1" ht="11.25">
      <c r="B134" s="204"/>
      <c r="C134" s="205"/>
      <c r="D134" s="199" t="s">
        <v>132</v>
      </c>
      <c r="E134" s="206" t="s">
        <v>1</v>
      </c>
      <c r="F134" s="207" t="s">
        <v>141</v>
      </c>
      <c r="G134" s="205"/>
      <c r="H134" s="206" t="s">
        <v>1</v>
      </c>
      <c r="I134" s="208"/>
      <c r="J134" s="205"/>
      <c r="K134" s="205"/>
      <c r="L134" s="209"/>
      <c r="M134" s="210"/>
      <c r="N134" s="211"/>
      <c r="O134" s="211"/>
      <c r="P134" s="211"/>
      <c r="Q134" s="211"/>
      <c r="R134" s="211"/>
      <c r="S134" s="211"/>
      <c r="T134" s="212"/>
      <c r="AT134" s="213" t="s">
        <v>132</v>
      </c>
      <c r="AU134" s="213" t="s">
        <v>82</v>
      </c>
      <c r="AV134" s="13" t="s">
        <v>80</v>
      </c>
      <c r="AW134" s="13" t="s">
        <v>29</v>
      </c>
      <c r="AX134" s="13" t="s">
        <v>72</v>
      </c>
      <c r="AY134" s="213" t="s">
        <v>115</v>
      </c>
    </row>
    <row r="135" spans="1:65" s="14" customFormat="1" ht="11.25">
      <c r="B135" s="214"/>
      <c r="C135" s="215"/>
      <c r="D135" s="199" t="s">
        <v>132</v>
      </c>
      <c r="E135" s="216" t="s">
        <v>1</v>
      </c>
      <c r="F135" s="217" t="s">
        <v>142</v>
      </c>
      <c r="G135" s="215"/>
      <c r="H135" s="218">
        <v>26.03</v>
      </c>
      <c r="I135" s="219"/>
      <c r="J135" s="215"/>
      <c r="K135" s="215"/>
      <c r="L135" s="220"/>
      <c r="M135" s="221"/>
      <c r="N135" s="222"/>
      <c r="O135" s="222"/>
      <c r="P135" s="222"/>
      <c r="Q135" s="222"/>
      <c r="R135" s="222"/>
      <c r="S135" s="222"/>
      <c r="T135" s="223"/>
      <c r="AT135" s="224" t="s">
        <v>132</v>
      </c>
      <c r="AU135" s="224" t="s">
        <v>82</v>
      </c>
      <c r="AV135" s="14" t="s">
        <v>82</v>
      </c>
      <c r="AW135" s="14" t="s">
        <v>29</v>
      </c>
      <c r="AX135" s="14" t="s">
        <v>72</v>
      </c>
      <c r="AY135" s="224" t="s">
        <v>115</v>
      </c>
    </row>
    <row r="136" spans="1:65" s="15" customFormat="1" ht="11.25">
      <c r="B136" s="225"/>
      <c r="C136" s="226"/>
      <c r="D136" s="199" t="s">
        <v>132</v>
      </c>
      <c r="E136" s="227" t="s">
        <v>1</v>
      </c>
      <c r="F136" s="228" t="s">
        <v>135</v>
      </c>
      <c r="G136" s="226"/>
      <c r="H136" s="229">
        <v>26.03</v>
      </c>
      <c r="I136" s="230"/>
      <c r="J136" s="226"/>
      <c r="K136" s="226"/>
      <c r="L136" s="231"/>
      <c r="M136" s="232"/>
      <c r="N136" s="233"/>
      <c r="O136" s="233"/>
      <c r="P136" s="233"/>
      <c r="Q136" s="233"/>
      <c r="R136" s="233"/>
      <c r="S136" s="233"/>
      <c r="T136" s="234"/>
      <c r="AT136" s="235" t="s">
        <v>132</v>
      </c>
      <c r="AU136" s="235" t="s">
        <v>82</v>
      </c>
      <c r="AV136" s="15" t="s">
        <v>122</v>
      </c>
      <c r="AW136" s="15" t="s">
        <v>29</v>
      </c>
      <c r="AX136" s="15" t="s">
        <v>80</v>
      </c>
      <c r="AY136" s="235" t="s">
        <v>115</v>
      </c>
    </row>
    <row r="137" spans="1:65" s="2" customFormat="1" ht="14.45" customHeight="1">
      <c r="A137" s="34"/>
      <c r="B137" s="35"/>
      <c r="C137" s="236" t="s">
        <v>143</v>
      </c>
      <c r="D137" s="236" t="s">
        <v>144</v>
      </c>
      <c r="E137" s="237" t="s">
        <v>145</v>
      </c>
      <c r="F137" s="238" t="s">
        <v>146</v>
      </c>
      <c r="G137" s="239" t="s">
        <v>147</v>
      </c>
      <c r="H137" s="240">
        <v>41.648000000000003</v>
      </c>
      <c r="I137" s="241"/>
      <c r="J137" s="242">
        <f>ROUND(I137*H137,2)</f>
        <v>0</v>
      </c>
      <c r="K137" s="238" t="s">
        <v>129</v>
      </c>
      <c r="L137" s="243"/>
      <c r="M137" s="244" t="s">
        <v>1</v>
      </c>
      <c r="N137" s="245" t="s">
        <v>37</v>
      </c>
      <c r="O137" s="71"/>
      <c r="P137" s="195">
        <f>O137*H137</f>
        <v>0</v>
      </c>
      <c r="Q137" s="195">
        <v>1</v>
      </c>
      <c r="R137" s="195">
        <f>Q137*H137</f>
        <v>41.648000000000003</v>
      </c>
      <c r="S137" s="195">
        <v>0</v>
      </c>
      <c r="T137" s="196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7" t="s">
        <v>148</v>
      </c>
      <c r="AT137" s="197" t="s">
        <v>144</v>
      </c>
      <c r="AU137" s="197" t="s">
        <v>82</v>
      </c>
      <c r="AY137" s="17" t="s">
        <v>115</v>
      </c>
      <c r="BE137" s="198">
        <f>IF(N137="základní",J137,0)</f>
        <v>0</v>
      </c>
      <c r="BF137" s="198">
        <f>IF(N137="snížená",J137,0)</f>
        <v>0</v>
      </c>
      <c r="BG137" s="198">
        <f>IF(N137="zákl. přenesená",J137,0)</f>
        <v>0</v>
      </c>
      <c r="BH137" s="198">
        <f>IF(N137="sníž. přenesená",J137,0)</f>
        <v>0</v>
      </c>
      <c r="BI137" s="198">
        <f>IF(N137="nulová",J137,0)</f>
        <v>0</v>
      </c>
      <c r="BJ137" s="17" t="s">
        <v>80</v>
      </c>
      <c r="BK137" s="198">
        <f>ROUND(I137*H137,2)</f>
        <v>0</v>
      </c>
      <c r="BL137" s="17" t="s">
        <v>122</v>
      </c>
      <c r="BM137" s="197" t="s">
        <v>149</v>
      </c>
    </row>
    <row r="138" spans="1:65" s="2" customFormat="1" ht="11.25">
      <c r="A138" s="34"/>
      <c r="B138" s="35"/>
      <c r="C138" s="36"/>
      <c r="D138" s="199" t="s">
        <v>124</v>
      </c>
      <c r="E138" s="36"/>
      <c r="F138" s="200" t="s">
        <v>146</v>
      </c>
      <c r="G138" s="36"/>
      <c r="H138" s="36"/>
      <c r="I138" s="201"/>
      <c r="J138" s="36"/>
      <c r="K138" s="36"/>
      <c r="L138" s="39"/>
      <c r="M138" s="202"/>
      <c r="N138" s="203"/>
      <c r="O138" s="71"/>
      <c r="P138" s="71"/>
      <c r="Q138" s="71"/>
      <c r="R138" s="71"/>
      <c r="S138" s="71"/>
      <c r="T138" s="72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7" t="s">
        <v>124</v>
      </c>
      <c r="AU138" s="17" t="s">
        <v>82</v>
      </c>
    </row>
    <row r="139" spans="1:65" s="14" customFormat="1" ht="11.25">
      <c r="B139" s="214"/>
      <c r="C139" s="215"/>
      <c r="D139" s="199" t="s">
        <v>132</v>
      </c>
      <c r="E139" s="216" t="s">
        <v>1</v>
      </c>
      <c r="F139" s="217" t="s">
        <v>150</v>
      </c>
      <c r="G139" s="215"/>
      <c r="H139" s="218">
        <v>41.648000000000003</v>
      </c>
      <c r="I139" s="219"/>
      <c r="J139" s="215"/>
      <c r="K139" s="215"/>
      <c r="L139" s="220"/>
      <c r="M139" s="221"/>
      <c r="N139" s="222"/>
      <c r="O139" s="222"/>
      <c r="P139" s="222"/>
      <c r="Q139" s="222"/>
      <c r="R139" s="222"/>
      <c r="S139" s="222"/>
      <c r="T139" s="223"/>
      <c r="AT139" s="224" t="s">
        <v>132</v>
      </c>
      <c r="AU139" s="224" t="s">
        <v>82</v>
      </c>
      <c r="AV139" s="14" t="s">
        <v>82</v>
      </c>
      <c r="AW139" s="14" t="s">
        <v>29</v>
      </c>
      <c r="AX139" s="14" t="s">
        <v>72</v>
      </c>
      <c r="AY139" s="224" t="s">
        <v>115</v>
      </c>
    </row>
    <row r="140" spans="1:65" s="15" customFormat="1" ht="11.25">
      <c r="B140" s="225"/>
      <c r="C140" s="226"/>
      <c r="D140" s="199" t="s">
        <v>132</v>
      </c>
      <c r="E140" s="227" t="s">
        <v>1</v>
      </c>
      <c r="F140" s="228" t="s">
        <v>135</v>
      </c>
      <c r="G140" s="226"/>
      <c r="H140" s="229">
        <v>41.648000000000003</v>
      </c>
      <c r="I140" s="230"/>
      <c r="J140" s="226"/>
      <c r="K140" s="226"/>
      <c r="L140" s="231"/>
      <c r="M140" s="232"/>
      <c r="N140" s="233"/>
      <c r="O140" s="233"/>
      <c r="P140" s="233"/>
      <c r="Q140" s="233"/>
      <c r="R140" s="233"/>
      <c r="S140" s="233"/>
      <c r="T140" s="234"/>
      <c r="AT140" s="235" t="s">
        <v>132</v>
      </c>
      <c r="AU140" s="235" t="s">
        <v>82</v>
      </c>
      <c r="AV140" s="15" t="s">
        <v>122</v>
      </c>
      <c r="AW140" s="15" t="s">
        <v>29</v>
      </c>
      <c r="AX140" s="15" t="s">
        <v>80</v>
      </c>
      <c r="AY140" s="235" t="s">
        <v>115</v>
      </c>
    </row>
    <row r="141" spans="1:65" s="2" customFormat="1" ht="24.2" customHeight="1">
      <c r="A141" s="34"/>
      <c r="B141" s="35"/>
      <c r="C141" s="186" t="s">
        <v>151</v>
      </c>
      <c r="D141" s="186" t="s">
        <v>117</v>
      </c>
      <c r="E141" s="187" t="s">
        <v>152</v>
      </c>
      <c r="F141" s="188" t="s">
        <v>153</v>
      </c>
      <c r="G141" s="189" t="s">
        <v>147</v>
      </c>
      <c r="H141" s="190">
        <v>41.648000000000003</v>
      </c>
      <c r="I141" s="191"/>
      <c r="J141" s="192">
        <f>ROUND(I141*H141,2)</f>
        <v>0</v>
      </c>
      <c r="K141" s="188" t="s">
        <v>129</v>
      </c>
      <c r="L141" s="39"/>
      <c r="M141" s="193" t="s">
        <v>1</v>
      </c>
      <c r="N141" s="194" t="s">
        <v>37</v>
      </c>
      <c r="O141" s="71"/>
      <c r="P141" s="195">
        <f>O141*H141</f>
        <v>0</v>
      </c>
      <c r="Q141" s="195">
        <v>0</v>
      </c>
      <c r="R141" s="195">
        <f>Q141*H141</f>
        <v>0</v>
      </c>
      <c r="S141" s="195">
        <v>0</v>
      </c>
      <c r="T141" s="196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7" t="s">
        <v>122</v>
      </c>
      <c r="AT141" s="197" t="s">
        <v>117</v>
      </c>
      <c r="AU141" s="197" t="s">
        <v>82</v>
      </c>
      <c r="AY141" s="17" t="s">
        <v>115</v>
      </c>
      <c r="BE141" s="198">
        <f>IF(N141="základní",J141,0)</f>
        <v>0</v>
      </c>
      <c r="BF141" s="198">
        <f>IF(N141="snížená",J141,0)</f>
        <v>0</v>
      </c>
      <c r="BG141" s="198">
        <f>IF(N141="zákl. přenesená",J141,0)</f>
        <v>0</v>
      </c>
      <c r="BH141" s="198">
        <f>IF(N141="sníž. přenesená",J141,0)</f>
        <v>0</v>
      </c>
      <c r="BI141" s="198">
        <f>IF(N141="nulová",J141,0)</f>
        <v>0</v>
      </c>
      <c r="BJ141" s="17" t="s">
        <v>80</v>
      </c>
      <c r="BK141" s="198">
        <f>ROUND(I141*H141,2)</f>
        <v>0</v>
      </c>
      <c r="BL141" s="17" t="s">
        <v>122</v>
      </c>
      <c r="BM141" s="197" t="s">
        <v>154</v>
      </c>
    </row>
    <row r="142" spans="1:65" s="2" customFormat="1" ht="29.25">
      <c r="A142" s="34"/>
      <c r="B142" s="35"/>
      <c r="C142" s="36"/>
      <c r="D142" s="199" t="s">
        <v>124</v>
      </c>
      <c r="E142" s="36"/>
      <c r="F142" s="200" t="s">
        <v>155</v>
      </c>
      <c r="G142" s="36"/>
      <c r="H142" s="36"/>
      <c r="I142" s="201"/>
      <c r="J142" s="36"/>
      <c r="K142" s="36"/>
      <c r="L142" s="39"/>
      <c r="M142" s="202"/>
      <c r="N142" s="203"/>
      <c r="O142" s="71"/>
      <c r="P142" s="71"/>
      <c r="Q142" s="71"/>
      <c r="R142" s="71"/>
      <c r="S142" s="71"/>
      <c r="T142" s="72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7" t="s">
        <v>124</v>
      </c>
      <c r="AU142" s="17" t="s">
        <v>82</v>
      </c>
    </row>
    <row r="143" spans="1:65" s="2" customFormat="1" ht="24.2" customHeight="1">
      <c r="A143" s="34"/>
      <c r="B143" s="35"/>
      <c r="C143" s="186" t="s">
        <v>122</v>
      </c>
      <c r="D143" s="186" t="s">
        <v>117</v>
      </c>
      <c r="E143" s="187" t="s">
        <v>156</v>
      </c>
      <c r="F143" s="188" t="s">
        <v>157</v>
      </c>
      <c r="G143" s="189" t="s">
        <v>147</v>
      </c>
      <c r="H143" s="190">
        <v>41.648000000000003</v>
      </c>
      <c r="I143" s="191"/>
      <c r="J143" s="192">
        <f>ROUND(I143*H143,2)</f>
        <v>0</v>
      </c>
      <c r="K143" s="188" t="s">
        <v>129</v>
      </c>
      <c r="L143" s="39"/>
      <c r="M143" s="193" t="s">
        <v>1</v>
      </c>
      <c r="N143" s="194" t="s">
        <v>37</v>
      </c>
      <c r="O143" s="71"/>
      <c r="P143" s="195">
        <f>O143*H143</f>
        <v>0</v>
      </c>
      <c r="Q143" s="195">
        <v>0</v>
      </c>
      <c r="R143" s="195">
        <f>Q143*H143</f>
        <v>0</v>
      </c>
      <c r="S143" s="195">
        <v>0</v>
      </c>
      <c r="T143" s="196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7" t="s">
        <v>122</v>
      </c>
      <c r="AT143" s="197" t="s">
        <v>117</v>
      </c>
      <c r="AU143" s="197" t="s">
        <v>82</v>
      </c>
      <c r="AY143" s="17" t="s">
        <v>115</v>
      </c>
      <c r="BE143" s="198">
        <f>IF(N143="základní",J143,0)</f>
        <v>0</v>
      </c>
      <c r="BF143" s="198">
        <f>IF(N143="snížená",J143,0)</f>
        <v>0</v>
      </c>
      <c r="BG143" s="198">
        <f>IF(N143="zákl. přenesená",J143,0)</f>
        <v>0</v>
      </c>
      <c r="BH143" s="198">
        <f>IF(N143="sníž. přenesená",J143,0)</f>
        <v>0</v>
      </c>
      <c r="BI143" s="198">
        <f>IF(N143="nulová",J143,0)</f>
        <v>0</v>
      </c>
      <c r="BJ143" s="17" t="s">
        <v>80</v>
      </c>
      <c r="BK143" s="198">
        <f>ROUND(I143*H143,2)</f>
        <v>0</v>
      </c>
      <c r="BL143" s="17" t="s">
        <v>122</v>
      </c>
      <c r="BM143" s="197" t="s">
        <v>158</v>
      </c>
    </row>
    <row r="144" spans="1:65" s="2" customFormat="1" ht="39">
      <c r="A144" s="34"/>
      <c r="B144" s="35"/>
      <c r="C144" s="36"/>
      <c r="D144" s="199" t="s">
        <v>124</v>
      </c>
      <c r="E144" s="36"/>
      <c r="F144" s="200" t="s">
        <v>159</v>
      </c>
      <c r="G144" s="36"/>
      <c r="H144" s="36"/>
      <c r="I144" s="201"/>
      <c r="J144" s="36"/>
      <c r="K144" s="36"/>
      <c r="L144" s="39"/>
      <c r="M144" s="202"/>
      <c r="N144" s="203"/>
      <c r="O144" s="71"/>
      <c r="P144" s="71"/>
      <c r="Q144" s="71"/>
      <c r="R144" s="71"/>
      <c r="S144" s="71"/>
      <c r="T144" s="72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7" t="s">
        <v>124</v>
      </c>
      <c r="AU144" s="17" t="s">
        <v>82</v>
      </c>
    </row>
    <row r="145" spans="1:65" s="2" customFormat="1" ht="24.2" customHeight="1">
      <c r="A145" s="34"/>
      <c r="B145" s="35"/>
      <c r="C145" s="186" t="s">
        <v>160</v>
      </c>
      <c r="D145" s="186" t="s">
        <v>117</v>
      </c>
      <c r="E145" s="187" t="s">
        <v>161</v>
      </c>
      <c r="F145" s="188" t="s">
        <v>162</v>
      </c>
      <c r="G145" s="189" t="s">
        <v>120</v>
      </c>
      <c r="H145" s="190">
        <v>80</v>
      </c>
      <c r="I145" s="191"/>
      <c r="J145" s="192">
        <f>ROUND(I145*H145,2)</f>
        <v>0</v>
      </c>
      <c r="K145" s="188" t="s">
        <v>129</v>
      </c>
      <c r="L145" s="39"/>
      <c r="M145" s="193" t="s">
        <v>1</v>
      </c>
      <c r="N145" s="194" t="s">
        <v>37</v>
      </c>
      <c r="O145" s="71"/>
      <c r="P145" s="195">
        <f>O145*H145</f>
        <v>0</v>
      </c>
      <c r="Q145" s="195">
        <v>0</v>
      </c>
      <c r="R145" s="195">
        <f>Q145*H145</f>
        <v>0</v>
      </c>
      <c r="S145" s="195">
        <v>0</v>
      </c>
      <c r="T145" s="196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7" t="s">
        <v>122</v>
      </c>
      <c r="AT145" s="197" t="s">
        <v>117</v>
      </c>
      <c r="AU145" s="197" t="s">
        <v>82</v>
      </c>
      <c r="AY145" s="17" t="s">
        <v>115</v>
      </c>
      <c r="BE145" s="198">
        <f>IF(N145="základní",J145,0)</f>
        <v>0</v>
      </c>
      <c r="BF145" s="198">
        <f>IF(N145="snížená",J145,0)</f>
        <v>0</v>
      </c>
      <c r="BG145" s="198">
        <f>IF(N145="zákl. přenesená",J145,0)</f>
        <v>0</v>
      </c>
      <c r="BH145" s="198">
        <f>IF(N145="sníž. přenesená",J145,0)</f>
        <v>0</v>
      </c>
      <c r="BI145" s="198">
        <f>IF(N145="nulová",J145,0)</f>
        <v>0</v>
      </c>
      <c r="BJ145" s="17" t="s">
        <v>80</v>
      </c>
      <c r="BK145" s="198">
        <f>ROUND(I145*H145,2)</f>
        <v>0</v>
      </c>
      <c r="BL145" s="17" t="s">
        <v>122</v>
      </c>
      <c r="BM145" s="197" t="s">
        <v>163</v>
      </c>
    </row>
    <row r="146" spans="1:65" s="2" customFormat="1" ht="29.25">
      <c r="A146" s="34"/>
      <c r="B146" s="35"/>
      <c r="C146" s="36"/>
      <c r="D146" s="199" t="s">
        <v>124</v>
      </c>
      <c r="E146" s="36"/>
      <c r="F146" s="200" t="s">
        <v>164</v>
      </c>
      <c r="G146" s="36"/>
      <c r="H146" s="36"/>
      <c r="I146" s="201"/>
      <c r="J146" s="36"/>
      <c r="K146" s="36"/>
      <c r="L146" s="39"/>
      <c r="M146" s="202"/>
      <c r="N146" s="203"/>
      <c r="O146" s="71"/>
      <c r="P146" s="71"/>
      <c r="Q146" s="71"/>
      <c r="R146" s="71"/>
      <c r="S146" s="71"/>
      <c r="T146" s="72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7" t="s">
        <v>124</v>
      </c>
      <c r="AU146" s="17" t="s">
        <v>82</v>
      </c>
    </row>
    <row r="147" spans="1:65" s="2" customFormat="1" ht="24.2" customHeight="1">
      <c r="A147" s="34"/>
      <c r="B147" s="35"/>
      <c r="C147" s="186" t="s">
        <v>165</v>
      </c>
      <c r="D147" s="186" t="s">
        <v>117</v>
      </c>
      <c r="E147" s="187" t="s">
        <v>166</v>
      </c>
      <c r="F147" s="188" t="s">
        <v>167</v>
      </c>
      <c r="G147" s="189" t="s">
        <v>120</v>
      </c>
      <c r="H147" s="190">
        <v>80</v>
      </c>
      <c r="I147" s="191"/>
      <c r="J147" s="192">
        <f>ROUND(I147*H147,2)</f>
        <v>0</v>
      </c>
      <c r="K147" s="188" t="s">
        <v>129</v>
      </c>
      <c r="L147" s="39"/>
      <c r="M147" s="193" t="s">
        <v>1</v>
      </c>
      <c r="N147" s="194" t="s">
        <v>37</v>
      </c>
      <c r="O147" s="71"/>
      <c r="P147" s="195">
        <f>O147*H147</f>
        <v>0</v>
      </c>
      <c r="Q147" s="195">
        <v>0</v>
      </c>
      <c r="R147" s="195">
        <f>Q147*H147</f>
        <v>0</v>
      </c>
      <c r="S147" s="195">
        <v>0</v>
      </c>
      <c r="T147" s="196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7" t="s">
        <v>122</v>
      </c>
      <c r="AT147" s="197" t="s">
        <v>117</v>
      </c>
      <c r="AU147" s="197" t="s">
        <v>82</v>
      </c>
      <c r="AY147" s="17" t="s">
        <v>115</v>
      </c>
      <c r="BE147" s="198">
        <f>IF(N147="základní",J147,0)</f>
        <v>0</v>
      </c>
      <c r="BF147" s="198">
        <f>IF(N147="snížená",J147,0)</f>
        <v>0</v>
      </c>
      <c r="BG147" s="198">
        <f>IF(N147="zákl. přenesená",J147,0)</f>
        <v>0</v>
      </c>
      <c r="BH147" s="198">
        <f>IF(N147="sníž. přenesená",J147,0)</f>
        <v>0</v>
      </c>
      <c r="BI147" s="198">
        <f>IF(N147="nulová",J147,0)</f>
        <v>0</v>
      </c>
      <c r="BJ147" s="17" t="s">
        <v>80</v>
      </c>
      <c r="BK147" s="198">
        <f>ROUND(I147*H147,2)</f>
        <v>0</v>
      </c>
      <c r="BL147" s="17" t="s">
        <v>122</v>
      </c>
      <c r="BM147" s="197" t="s">
        <v>168</v>
      </c>
    </row>
    <row r="148" spans="1:65" s="2" customFormat="1" ht="19.5">
      <c r="A148" s="34"/>
      <c r="B148" s="35"/>
      <c r="C148" s="36"/>
      <c r="D148" s="199" t="s">
        <v>124</v>
      </c>
      <c r="E148" s="36"/>
      <c r="F148" s="200" t="s">
        <v>169</v>
      </c>
      <c r="G148" s="36"/>
      <c r="H148" s="36"/>
      <c r="I148" s="201"/>
      <c r="J148" s="36"/>
      <c r="K148" s="36"/>
      <c r="L148" s="39"/>
      <c r="M148" s="202"/>
      <c r="N148" s="203"/>
      <c r="O148" s="71"/>
      <c r="P148" s="71"/>
      <c r="Q148" s="71"/>
      <c r="R148" s="71"/>
      <c r="S148" s="71"/>
      <c r="T148" s="72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7" t="s">
        <v>124</v>
      </c>
      <c r="AU148" s="17" t="s">
        <v>82</v>
      </c>
    </row>
    <row r="149" spans="1:65" s="2" customFormat="1" ht="14.45" customHeight="1">
      <c r="A149" s="34"/>
      <c r="B149" s="35"/>
      <c r="C149" s="236" t="s">
        <v>148</v>
      </c>
      <c r="D149" s="236" t="s">
        <v>144</v>
      </c>
      <c r="E149" s="237" t="s">
        <v>170</v>
      </c>
      <c r="F149" s="238" t="s">
        <v>171</v>
      </c>
      <c r="G149" s="239" t="s">
        <v>147</v>
      </c>
      <c r="H149" s="240">
        <v>0.64</v>
      </c>
      <c r="I149" s="241"/>
      <c r="J149" s="242">
        <f>ROUND(I149*H149,2)</f>
        <v>0</v>
      </c>
      <c r="K149" s="238" t="s">
        <v>129</v>
      </c>
      <c r="L149" s="243"/>
      <c r="M149" s="244" t="s">
        <v>1</v>
      </c>
      <c r="N149" s="245" t="s">
        <v>37</v>
      </c>
      <c r="O149" s="71"/>
      <c r="P149" s="195">
        <f>O149*H149</f>
        <v>0</v>
      </c>
      <c r="Q149" s="195">
        <v>1</v>
      </c>
      <c r="R149" s="195">
        <f>Q149*H149</f>
        <v>0.64</v>
      </c>
      <c r="S149" s="195">
        <v>0</v>
      </c>
      <c r="T149" s="196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97" t="s">
        <v>148</v>
      </c>
      <c r="AT149" s="197" t="s">
        <v>144</v>
      </c>
      <c r="AU149" s="197" t="s">
        <v>82</v>
      </c>
      <c r="AY149" s="17" t="s">
        <v>115</v>
      </c>
      <c r="BE149" s="198">
        <f>IF(N149="základní",J149,0)</f>
        <v>0</v>
      </c>
      <c r="BF149" s="198">
        <f>IF(N149="snížená",J149,0)</f>
        <v>0</v>
      </c>
      <c r="BG149" s="198">
        <f>IF(N149="zákl. přenesená",J149,0)</f>
        <v>0</v>
      </c>
      <c r="BH149" s="198">
        <f>IF(N149="sníž. přenesená",J149,0)</f>
        <v>0</v>
      </c>
      <c r="BI149" s="198">
        <f>IF(N149="nulová",J149,0)</f>
        <v>0</v>
      </c>
      <c r="BJ149" s="17" t="s">
        <v>80</v>
      </c>
      <c r="BK149" s="198">
        <f>ROUND(I149*H149,2)</f>
        <v>0</v>
      </c>
      <c r="BL149" s="17" t="s">
        <v>122</v>
      </c>
      <c r="BM149" s="197" t="s">
        <v>172</v>
      </c>
    </row>
    <row r="150" spans="1:65" s="2" customFormat="1" ht="11.25">
      <c r="A150" s="34"/>
      <c r="B150" s="35"/>
      <c r="C150" s="36"/>
      <c r="D150" s="199" t="s">
        <v>124</v>
      </c>
      <c r="E150" s="36"/>
      <c r="F150" s="200" t="s">
        <v>171</v>
      </c>
      <c r="G150" s="36"/>
      <c r="H150" s="36"/>
      <c r="I150" s="201"/>
      <c r="J150" s="36"/>
      <c r="K150" s="36"/>
      <c r="L150" s="39"/>
      <c r="M150" s="202"/>
      <c r="N150" s="203"/>
      <c r="O150" s="71"/>
      <c r="P150" s="71"/>
      <c r="Q150" s="71"/>
      <c r="R150" s="71"/>
      <c r="S150" s="71"/>
      <c r="T150" s="72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7" t="s">
        <v>124</v>
      </c>
      <c r="AU150" s="17" t="s">
        <v>82</v>
      </c>
    </row>
    <row r="151" spans="1:65" s="14" customFormat="1" ht="11.25">
      <c r="B151" s="214"/>
      <c r="C151" s="215"/>
      <c r="D151" s="199" t="s">
        <v>132</v>
      </c>
      <c r="E151" s="216" t="s">
        <v>1</v>
      </c>
      <c r="F151" s="217" t="s">
        <v>173</v>
      </c>
      <c r="G151" s="215"/>
      <c r="H151" s="218">
        <v>25.6</v>
      </c>
      <c r="I151" s="219"/>
      <c r="J151" s="215"/>
      <c r="K151" s="215"/>
      <c r="L151" s="220"/>
      <c r="M151" s="221"/>
      <c r="N151" s="222"/>
      <c r="O151" s="222"/>
      <c r="P151" s="222"/>
      <c r="Q151" s="222"/>
      <c r="R151" s="222"/>
      <c r="S151" s="222"/>
      <c r="T151" s="223"/>
      <c r="AT151" s="224" t="s">
        <v>132</v>
      </c>
      <c r="AU151" s="224" t="s">
        <v>82</v>
      </c>
      <c r="AV151" s="14" t="s">
        <v>82</v>
      </c>
      <c r="AW151" s="14" t="s">
        <v>29</v>
      </c>
      <c r="AX151" s="14" t="s">
        <v>72</v>
      </c>
      <c r="AY151" s="224" t="s">
        <v>115</v>
      </c>
    </row>
    <row r="152" spans="1:65" s="15" customFormat="1" ht="11.25">
      <c r="B152" s="225"/>
      <c r="C152" s="226"/>
      <c r="D152" s="199" t="s">
        <v>132</v>
      </c>
      <c r="E152" s="227" t="s">
        <v>1</v>
      </c>
      <c r="F152" s="228" t="s">
        <v>135</v>
      </c>
      <c r="G152" s="226"/>
      <c r="H152" s="229">
        <v>25.6</v>
      </c>
      <c r="I152" s="230"/>
      <c r="J152" s="226"/>
      <c r="K152" s="226"/>
      <c r="L152" s="231"/>
      <c r="M152" s="232"/>
      <c r="N152" s="233"/>
      <c r="O152" s="233"/>
      <c r="P152" s="233"/>
      <c r="Q152" s="233"/>
      <c r="R152" s="233"/>
      <c r="S152" s="233"/>
      <c r="T152" s="234"/>
      <c r="AT152" s="235" t="s">
        <v>132</v>
      </c>
      <c r="AU152" s="235" t="s">
        <v>82</v>
      </c>
      <c r="AV152" s="15" t="s">
        <v>122</v>
      </c>
      <c r="AW152" s="15" t="s">
        <v>29</v>
      </c>
      <c r="AX152" s="15" t="s">
        <v>80</v>
      </c>
      <c r="AY152" s="235" t="s">
        <v>115</v>
      </c>
    </row>
    <row r="153" spans="1:65" s="14" customFormat="1" ht="11.25">
      <c r="B153" s="214"/>
      <c r="C153" s="215"/>
      <c r="D153" s="199" t="s">
        <v>132</v>
      </c>
      <c r="E153" s="215"/>
      <c r="F153" s="217" t="s">
        <v>174</v>
      </c>
      <c r="G153" s="215"/>
      <c r="H153" s="218">
        <v>0.64</v>
      </c>
      <c r="I153" s="219"/>
      <c r="J153" s="215"/>
      <c r="K153" s="215"/>
      <c r="L153" s="220"/>
      <c r="M153" s="221"/>
      <c r="N153" s="222"/>
      <c r="O153" s="222"/>
      <c r="P153" s="222"/>
      <c r="Q153" s="222"/>
      <c r="R153" s="222"/>
      <c r="S153" s="222"/>
      <c r="T153" s="223"/>
      <c r="AT153" s="224" t="s">
        <v>132</v>
      </c>
      <c r="AU153" s="224" t="s">
        <v>82</v>
      </c>
      <c r="AV153" s="14" t="s">
        <v>82</v>
      </c>
      <c r="AW153" s="14" t="s">
        <v>4</v>
      </c>
      <c r="AX153" s="14" t="s">
        <v>80</v>
      </c>
      <c r="AY153" s="224" t="s">
        <v>115</v>
      </c>
    </row>
    <row r="154" spans="1:65" s="2" customFormat="1" ht="14.45" customHeight="1">
      <c r="A154" s="34"/>
      <c r="B154" s="35"/>
      <c r="C154" s="186" t="s">
        <v>175</v>
      </c>
      <c r="D154" s="186" t="s">
        <v>117</v>
      </c>
      <c r="E154" s="187" t="s">
        <v>176</v>
      </c>
      <c r="F154" s="188" t="s">
        <v>177</v>
      </c>
      <c r="G154" s="189" t="s">
        <v>120</v>
      </c>
      <c r="H154" s="190">
        <v>80</v>
      </c>
      <c r="I154" s="191"/>
      <c r="J154" s="192">
        <f>ROUND(I154*H154,2)</f>
        <v>0</v>
      </c>
      <c r="K154" s="188" t="s">
        <v>129</v>
      </c>
      <c r="L154" s="39"/>
      <c r="M154" s="193" t="s">
        <v>1</v>
      </c>
      <c r="N154" s="194" t="s">
        <v>37</v>
      </c>
      <c r="O154" s="71"/>
      <c r="P154" s="195">
        <f>O154*H154</f>
        <v>0</v>
      </c>
      <c r="Q154" s="195">
        <v>0</v>
      </c>
      <c r="R154" s="195">
        <f>Q154*H154</f>
        <v>0</v>
      </c>
      <c r="S154" s="195">
        <v>0</v>
      </c>
      <c r="T154" s="196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97" t="s">
        <v>122</v>
      </c>
      <c r="AT154" s="197" t="s">
        <v>117</v>
      </c>
      <c r="AU154" s="197" t="s">
        <v>82</v>
      </c>
      <c r="AY154" s="17" t="s">
        <v>115</v>
      </c>
      <c r="BE154" s="198">
        <f>IF(N154="základní",J154,0)</f>
        <v>0</v>
      </c>
      <c r="BF154" s="198">
        <f>IF(N154="snížená",J154,0)</f>
        <v>0</v>
      </c>
      <c r="BG154" s="198">
        <f>IF(N154="zákl. přenesená",J154,0)</f>
        <v>0</v>
      </c>
      <c r="BH154" s="198">
        <f>IF(N154="sníž. přenesená",J154,0)</f>
        <v>0</v>
      </c>
      <c r="BI154" s="198">
        <f>IF(N154="nulová",J154,0)</f>
        <v>0</v>
      </c>
      <c r="BJ154" s="17" t="s">
        <v>80</v>
      </c>
      <c r="BK154" s="198">
        <f>ROUND(I154*H154,2)</f>
        <v>0</v>
      </c>
      <c r="BL154" s="17" t="s">
        <v>122</v>
      </c>
      <c r="BM154" s="197" t="s">
        <v>178</v>
      </c>
    </row>
    <row r="155" spans="1:65" s="2" customFormat="1" ht="19.5">
      <c r="A155" s="34"/>
      <c r="B155" s="35"/>
      <c r="C155" s="36"/>
      <c r="D155" s="199" t="s">
        <v>124</v>
      </c>
      <c r="E155" s="36"/>
      <c r="F155" s="200" t="s">
        <v>179</v>
      </c>
      <c r="G155" s="36"/>
      <c r="H155" s="36"/>
      <c r="I155" s="201"/>
      <c r="J155" s="36"/>
      <c r="K155" s="36"/>
      <c r="L155" s="39"/>
      <c r="M155" s="202"/>
      <c r="N155" s="203"/>
      <c r="O155" s="71"/>
      <c r="P155" s="71"/>
      <c r="Q155" s="71"/>
      <c r="R155" s="71"/>
      <c r="S155" s="71"/>
      <c r="T155" s="72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7" t="s">
        <v>124</v>
      </c>
      <c r="AU155" s="17" t="s">
        <v>82</v>
      </c>
    </row>
    <row r="156" spans="1:65" s="2" customFormat="1" ht="14.45" customHeight="1">
      <c r="A156" s="34"/>
      <c r="B156" s="35"/>
      <c r="C156" s="236" t="s">
        <v>180</v>
      </c>
      <c r="D156" s="236" t="s">
        <v>144</v>
      </c>
      <c r="E156" s="237" t="s">
        <v>181</v>
      </c>
      <c r="F156" s="238" t="s">
        <v>182</v>
      </c>
      <c r="G156" s="239" t="s">
        <v>183</v>
      </c>
      <c r="H156" s="240">
        <v>2</v>
      </c>
      <c r="I156" s="241"/>
      <c r="J156" s="242">
        <f>ROUND(I156*H156,2)</f>
        <v>0</v>
      </c>
      <c r="K156" s="238" t="s">
        <v>129</v>
      </c>
      <c r="L156" s="243"/>
      <c r="M156" s="244" t="s">
        <v>1</v>
      </c>
      <c r="N156" s="245" t="s">
        <v>37</v>
      </c>
      <c r="O156" s="71"/>
      <c r="P156" s="195">
        <f>O156*H156</f>
        <v>0</v>
      </c>
      <c r="Q156" s="195">
        <v>1E-3</v>
      </c>
      <c r="R156" s="195">
        <f>Q156*H156</f>
        <v>2E-3</v>
      </c>
      <c r="S156" s="195">
        <v>0</v>
      </c>
      <c r="T156" s="196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97" t="s">
        <v>148</v>
      </c>
      <c r="AT156" s="197" t="s">
        <v>144</v>
      </c>
      <c r="AU156" s="197" t="s">
        <v>82</v>
      </c>
      <c r="AY156" s="17" t="s">
        <v>115</v>
      </c>
      <c r="BE156" s="198">
        <f>IF(N156="základní",J156,0)</f>
        <v>0</v>
      </c>
      <c r="BF156" s="198">
        <f>IF(N156="snížená",J156,0)</f>
        <v>0</v>
      </c>
      <c r="BG156" s="198">
        <f>IF(N156="zákl. přenesená",J156,0)</f>
        <v>0</v>
      </c>
      <c r="BH156" s="198">
        <f>IF(N156="sníž. přenesená",J156,0)</f>
        <v>0</v>
      </c>
      <c r="BI156" s="198">
        <f>IF(N156="nulová",J156,0)</f>
        <v>0</v>
      </c>
      <c r="BJ156" s="17" t="s">
        <v>80</v>
      </c>
      <c r="BK156" s="198">
        <f>ROUND(I156*H156,2)</f>
        <v>0</v>
      </c>
      <c r="BL156" s="17" t="s">
        <v>122</v>
      </c>
      <c r="BM156" s="197" t="s">
        <v>184</v>
      </c>
    </row>
    <row r="157" spans="1:65" s="2" customFormat="1" ht="11.25">
      <c r="A157" s="34"/>
      <c r="B157" s="35"/>
      <c r="C157" s="36"/>
      <c r="D157" s="199" t="s">
        <v>124</v>
      </c>
      <c r="E157" s="36"/>
      <c r="F157" s="200" t="s">
        <v>182</v>
      </c>
      <c r="G157" s="36"/>
      <c r="H157" s="36"/>
      <c r="I157" s="201"/>
      <c r="J157" s="36"/>
      <c r="K157" s="36"/>
      <c r="L157" s="39"/>
      <c r="M157" s="202"/>
      <c r="N157" s="203"/>
      <c r="O157" s="71"/>
      <c r="P157" s="71"/>
      <c r="Q157" s="71"/>
      <c r="R157" s="71"/>
      <c r="S157" s="71"/>
      <c r="T157" s="72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7" t="s">
        <v>124</v>
      </c>
      <c r="AU157" s="17" t="s">
        <v>82</v>
      </c>
    </row>
    <row r="158" spans="1:65" s="14" customFormat="1" ht="11.25">
      <c r="B158" s="214"/>
      <c r="C158" s="215"/>
      <c r="D158" s="199" t="s">
        <v>132</v>
      </c>
      <c r="E158" s="215"/>
      <c r="F158" s="217" t="s">
        <v>185</v>
      </c>
      <c r="G158" s="215"/>
      <c r="H158" s="218">
        <v>2</v>
      </c>
      <c r="I158" s="219"/>
      <c r="J158" s="215"/>
      <c r="K158" s="215"/>
      <c r="L158" s="220"/>
      <c r="M158" s="221"/>
      <c r="N158" s="222"/>
      <c r="O158" s="222"/>
      <c r="P158" s="222"/>
      <c r="Q158" s="222"/>
      <c r="R158" s="222"/>
      <c r="S158" s="222"/>
      <c r="T158" s="223"/>
      <c r="AT158" s="224" t="s">
        <v>132</v>
      </c>
      <c r="AU158" s="224" t="s">
        <v>82</v>
      </c>
      <c r="AV158" s="14" t="s">
        <v>82</v>
      </c>
      <c r="AW158" s="14" t="s">
        <v>4</v>
      </c>
      <c r="AX158" s="14" t="s">
        <v>80</v>
      </c>
      <c r="AY158" s="224" t="s">
        <v>115</v>
      </c>
    </row>
    <row r="159" spans="1:65" s="12" customFormat="1" ht="22.9" customHeight="1">
      <c r="B159" s="170"/>
      <c r="C159" s="171"/>
      <c r="D159" s="172" t="s">
        <v>71</v>
      </c>
      <c r="E159" s="184" t="s">
        <v>175</v>
      </c>
      <c r="F159" s="184" t="s">
        <v>186</v>
      </c>
      <c r="G159" s="171"/>
      <c r="H159" s="171"/>
      <c r="I159" s="174"/>
      <c r="J159" s="185">
        <f>BK159</f>
        <v>0</v>
      </c>
      <c r="K159" s="171"/>
      <c r="L159" s="176"/>
      <c r="M159" s="177"/>
      <c r="N159" s="178"/>
      <c r="O159" s="178"/>
      <c r="P159" s="179">
        <f>SUM(P160:P170)</f>
        <v>0</v>
      </c>
      <c r="Q159" s="178"/>
      <c r="R159" s="179">
        <f>SUM(R160:R170)</f>
        <v>0</v>
      </c>
      <c r="S159" s="178"/>
      <c r="T159" s="180">
        <f>SUM(T160:T170)</f>
        <v>233.56000000000003</v>
      </c>
      <c r="AR159" s="181" t="s">
        <v>80</v>
      </c>
      <c r="AT159" s="182" t="s">
        <v>71</v>
      </c>
      <c r="AU159" s="182" t="s">
        <v>80</v>
      </c>
      <c r="AY159" s="181" t="s">
        <v>115</v>
      </c>
      <c r="BK159" s="183">
        <f>SUM(BK160:BK170)</f>
        <v>0</v>
      </c>
    </row>
    <row r="160" spans="1:65" s="2" customFormat="1" ht="14.45" customHeight="1">
      <c r="A160" s="34"/>
      <c r="B160" s="35"/>
      <c r="C160" s="186" t="s">
        <v>187</v>
      </c>
      <c r="D160" s="186" t="s">
        <v>117</v>
      </c>
      <c r="E160" s="187" t="s">
        <v>188</v>
      </c>
      <c r="F160" s="188" t="s">
        <v>189</v>
      </c>
      <c r="G160" s="189" t="s">
        <v>138</v>
      </c>
      <c r="H160" s="190">
        <v>26.03</v>
      </c>
      <c r="I160" s="191"/>
      <c r="J160" s="192">
        <f>ROUND(I160*H160,2)</f>
        <v>0</v>
      </c>
      <c r="K160" s="188" t="s">
        <v>129</v>
      </c>
      <c r="L160" s="39"/>
      <c r="M160" s="193" t="s">
        <v>1</v>
      </c>
      <c r="N160" s="194" t="s">
        <v>37</v>
      </c>
      <c r="O160" s="71"/>
      <c r="P160" s="195">
        <f>O160*H160</f>
        <v>0</v>
      </c>
      <c r="Q160" s="195">
        <v>0</v>
      </c>
      <c r="R160" s="195">
        <f>Q160*H160</f>
        <v>0</v>
      </c>
      <c r="S160" s="195">
        <v>2</v>
      </c>
      <c r="T160" s="196">
        <f>S160*H160</f>
        <v>52.06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97" t="s">
        <v>122</v>
      </c>
      <c r="AT160" s="197" t="s">
        <v>117</v>
      </c>
      <c r="AU160" s="197" t="s">
        <v>82</v>
      </c>
      <c r="AY160" s="17" t="s">
        <v>115</v>
      </c>
      <c r="BE160" s="198">
        <f>IF(N160="základní",J160,0)</f>
        <v>0</v>
      </c>
      <c r="BF160" s="198">
        <f>IF(N160="snížená",J160,0)</f>
        <v>0</v>
      </c>
      <c r="BG160" s="198">
        <f>IF(N160="zákl. přenesená",J160,0)</f>
        <v>0</v>
      </c>
      <c r="BH160" s="198">
        <f>IF(N160="sníž. přenesená",J160,0)</f>
        <v>0</v>
      </c>
      <c r="BI160" s="198">
        <f>IF(N160="nulová",J160,0)</f>
        <v>0</v>
      </c>
      <c r="BJ160" s="17" t="s">
        <v>80</v>
      </c>
      <c r="BK160" s="198">
        <f>ROUND(I160*H160,2)</f>
        <v>0</v>
      </c>
      <c r="BL160" s="17" t="s">
        <v>122</v>
      </c>
      <c r="BM160" s="197" t="s">
        <v>190</v>
      </c>
    </row>
    <row r="161" spans="1:65" s="2" customFormat="1" ht="11.25">
      <c r="A161" s="34"/>
      <c r="B161" s="35"/>
      <c r="C161" s="36"/>
      <c r="D161" s="199" t="s">
        <v>124</v>
      </c>
      <c r="E161" s="36"/>
      <c r="F161" s="200" t="s">
        <v>191</v>
      </c>
      <c r="G161" s="36"/>
      <c r="H161" s="36"/>
      <c r="I161" s="201"/>
      <c r="J161" s="36"/>
      <c r="K161" s="36"/>
      <c r="L161" s="39"/>
      <c r="M161" s="202"/>
      <c r="N161" s="203"/>
      <c r="O161" s="71"/>
      <c r="P161" s="71"/>
      <c r="Q161" s="71"/>
      <c r="R161" s="71"/>
      <c r="S161" s="71"/>
      <c r="T161" s="72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7" t="s">
        <v>124</v>
      </c>
      <c r="AU161" s="17" t="s">
        <v>82</v>
      </c>
    </row>
    <row r="162" spans="1:65" s="13" customFormat="1" ht="11.25">
      <c r="B162" s="204"/>
      <c r="C162" s="205"/>
      <c r="D162" s="199" t="s">
        <v>132</v>
      </c>
      <c r="E162" s="206" t="s">
        <v>1</v>
      </c>
      <c r="F162" s="207" t="s">
        <v>141</v>
      </c>
      <c r="G162" s="205"/>
      <c r="H162" s="206" t="s">
        <v>1</v>
      </c>
      <c r="I162" s="208"/>
      <c r="J162" s="205"/>
      <c r="K162" s="205"/>
      <c r="L162" s="209"/>
      <c r="M162" s="210"/>
      <c r="N162" s="211"/>
      <c r="O162" s="211"/>
      <c r="P162" s="211"/>
      <c r="Q162" s="211"/>
      <c r="R162" s="211"/>
      <c r="S162" s="211"/>
      <c r="T162" s="212"/>
      <c r="AT162" s="213" t="s">
        <v>132</v>
      </c>
      <c r="AU162" s="213" t="s">
        <v>82</v>
      </c>
      <c r="AV162" s="13" t="s">
        <v>80</v>
      </c>
      <c r="AW162" s="13" t="s">
        <v>29</v>
      </c>
      <c r="AX162" s="13" t="s">
        <v>72</v>
      </c>
      <c r="AY162" s="213" t="s">
        <v>115</v>
      </c>
    </row>
    <row r="163" spans="1:65" s="14" customFormat="1" ht="11.25">
      <c r="B163" s="214"/>
      <c r="C163" s="215"/>
      <c r="D163" s="199" t="s">
        <v>132</v>
      </c>
      <c r="E163" s="216" t="s">
        <v>1</v>
      </c>
      <c r="F163" s="217" t="s">
        <v>192</v>
      </c>
      <c r="G163" s="215"/>
      <c r="H163" s="218">
        <v>10.28</v>
      </c>
      <c r="I163" s="219"/>
      <c r="J163" s="215"/>
      <c r="K163" s="215"/>
      <c r="L163" s="220"/>
      <c r="M163" s="221"/>
      <c r="N163" s="222"/>
      <c r="O163" s="222"/>
      <c r="P163" s="222"/>
      <c r="Q163" s="222"/>
      <c r="R163" s="222"/>
      <c r="S163" s="222"/>
      <c r="T163" s="223"/>
      <c r="AT163" s="224" t="s">
        <v>132</v>
      </c>
      <c r="AU163" s="224" t="s">
        <v>82</v>
      </c>
      <c r="AV163" s="14" t="s">
        <v>82</v>
      </c>
      <c r="AW163" s="14" t="s">
        <v>29</v>
      </c>
      <c r="AX163" s="14" t="s">
        <v>72</v>
      </c>
      <c r="AY163" s="224" t="s">
        <v>115</v>
      </c>
    </row>
    <row r="164" spans="1:65" s="13" customFormat="1" ht="11.25">
      <c r="B164" s="204"/>
      <c r="C164" s="205"/>
      <c r="D164" s="199" t="s">
        <v>132</v>
      </c>
      <c r="E164" s="206" t="s">
        <v>1</v>
      </c>
      <c r="F164" s="207" t="s">
        <v>193</v>
      </c>
      <c r="G164" s="205"/>
      <c r="H164" s="206" t="s">
        <v>1</v>
      </c>
      <c r="I164" s="208"/>
      <c r="J164" s="205"/>
      <c r="K164" s="205"/>
      <c r="L164" s="209"/>
      <c r="M164" s="210"/>
      <c r="N164" s="211"/>
      <c r="O164" s="211"/>
      <c r="P164" s="211"/>
      <c r="Q164" s="211"/>
      <c r="R164" s="211"/>
      <c r="S164" s="211"/>
      <c r="T164" s="212"/>
      <c r="AT164" s="213" t="s">
        <v>132</v>
      </c>
      <c r="AU164" s="213" t="s">
        <v>82</v>
      </c>
      <c r="AV164" s="13" t="s">
        <v>80</v>
      </c>
      <c r="AW164" s="13" t="s">
        <v>29</v>
      </c>
      <c r="AX164" s="13" t="s">
        <v>72</v>
      </c>
      <c r="AY164" s="213" t="s">
        <v>115</v>
      </c>
    </row>
    <row r="165" spans="1:65" s="14" customFormat="1" ht="11.25">
      <c r="B165" s="214"/>
      <c r="C165" s="215"/>
      <c r="D165" s="199" t="s">
        <v>132</v>
      </c>
      <c r="E165" s="216" t="s">
        <v>1</v>
      </c>
      <c r="F165" s="217" t="s">
        <v>194</v>
      </c>
      <c r="G165" s="215"/>
      <c r="H165" s="218">
        <v>15.75</v>
      </c>
      <c r="I165" s="219"/>
      <c r="J165" s="215"/>
      <c r="K165" s="215"/>
      <c r="L165" s="220"/>
      <c r="M165" s="221"/>
      <c r="N165" s="222"/>
      <c r="O165" s="222"/>
      <c r="P165" s="222"/>
      <c r="Q165" s="222"/>
      <c r="R165" s="222"/>
      <c r="S165" s="222"/>
      <c r="T165" s="223"/>
      <c r="AT165" s="224" t="s">
        <v>132</v>
      </c>
      <c r="AU165" s="224" t="s">
        <v>82</v>
      </c>
      <c r="AV165" s="14" t="s">
        <v>82</v>
      </c>
      <c r="AW165" s="14" t="s">
        <v>29</v>
      </c>
      <c r="AX165" s="14" t="s">
        <v>72</v>
      </c>
      <c r="AY165" s="224" t="s">
        <v>115</v>
      </c>
    </row>
    <row r="166" spans="1:65" s="15" customFormat="1" ht="11.25">
      <c r="B166" s="225"/>
      <c r="C166" s="226"/>
      <c r="D166" s="199" t="s">
        <v>132</v>
      </c>
      <c r="E166" s="227" t="s">
        <v>1</v>
      </c>
      <c r="F166" s="228" t="s">
        <v>135</v>
      </c>
      <c r="G166" s="226"/>
      <c r="H166" s="229">
        <v>26.03</v>
      </c>
      <c r="I166" s="230"/>
      <c r="J166" s="226"/>
      <c r="K166" s="226"/>
      <c r="L166" s="231"/>
      <c r="M166" s="232"/>
      <c r="N166" s="233"/>
      <c r="O166" s="233"/>
      <c r="P166" s="233"/>
      <c r="Q166" s="233"/>
      <c r="R166" s="233"/>
      <c r="S166" s="233"/>
      <c r="T166" s="234"/>
      <c r="AT166" s="235" t="s">
        <v>132</v>
      </c>
      <c r="AU166" s="235" t="s">
        <v>82</v>
      </c>
      <c r="AV166" s="15" t="s">
        <v>122</v>
      </c>
      <c r="AW166" s="15" t="s">
        <v>29</v>
      </c>
      <c r="AX166" s="15" t="s">
        <v>80</v>
      </c>
      <c r="AY166" s="235" t="s">
        <v>115</v>
      </c>
    </row>
    <row r="167" spans="1:65" s="2" customFormat="1" ht="24.2" customHeight="1">
      <c r="A167" s="34"/>
      <c r="B167" s="35"/>
      <c r="C167" s="186" t="s">
        <v>195</v>
      </c>
      <c r="D167" s="186" t="s">
        <v>117</v>
      </c>
      <c r="E167" s="187" t="s">
        <v>196</v>
      </c>
      <c r="F167" s="188" t="s">
        <v>197</v>
      </c>
      <c r="G167" s="189" t="s">
        <v>138</v>
      </c>
      <c r="H167" s="190">
        <v>330</v>
      </c>
      <c r="I167" s="191"/>
      <c r="J167" s="192">
        <f>ROUND(I167*H167,2)</f>
        <v>0</v>
      </c>
      <c r="K167" s="188" t="s">
        <v>129</v>
      </c>
      <c r="L167" s="39"/>
      <c r="M167" s="193" t="s">
        <v>1</v>
      </c>
      <c r="N167" s="194" t="s">
        <v>37</v>
      </c>
      <c r="O167" s="71"/>
      <c r="P167" s="195">
        <f>O167*H167</f>
        <v>0</v>
      </c>
      <c r="Q167" s="195">
        <v>0</v>
      </c>
      <c r="R167" s="195">
        <f>Q167*H167</f>
        <v>0</v>
      </c>
      <c r="S167" s="195">
        <v>0.55000000000000004</v>
      </c>
      <c r="T167" s="196">
        <f>S167*H167</f>
        <v>181.50000000000003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97" t="s">
        <v>122</v>
      </c>
      <c r="AT167" s="197" t="s">
        <v>117</v>
      </c>
      <c r="AU167" s="197" t="s">
        <v>82</v>
      </c>
      <c r="AY167" s="17" t="s">
        <v>115</v>
      </c>
      <c r="BE167" s="198">
        <f>IF(N167="základní",J167,0)</f>
        <v>0</v>
      </c>
      <c r="BF167" s="198">
        <f>IF(N167="snížená",J167,0)</f>
        <v>0</v>
      </c>
      <c r="BG167" s="198">
        <f>IF(N167="zákl. přenesená",J167,0)</f>
        <v>0</v>
      </c>
      <c r="BH167" s="198">
        <f>IF(N167="sníž. přenesená",J167,0)</f>
        <v>0</v>
      </c>
      <c r="BI167" s="198">
        <f>IF(N167="nulová",J167,0)</f>
        <v>0</v>
      </c>
      <c r="BJ167" s="17" t="s">
        <v>80</v>
      </c>
      <c r="BK167" s="198">
        <f>ROUND(I167*H167,2)</f>
        <v>0</v>
      </c>
      <c r="BL167" s="17" t="s">
        <v>122</v>
      </c>
      <c r="BM167" s="197" t="s">
        <v>198</v>
      </c>
    </row>
    <row r="168" spans="1:65" s="2" customFormat="1" ht="29.25">
      <c r="A168" s="34"/>
      <c r="B168" s="35"/>
      <c r="C168" s="36"/>
      <c r="D168" s="199" t="s">
        <v>124</v>
      </c>
      <c r="E168" s="36"/>
      <c r="F168" s="200" t="s">
        <v>199</v>
      </c>
      <c r="G168" s="36"/>
      <c r="H168" s="36"/>
      <c r="I168" s="201"/>
      <c r="J168" s="36"/>
      <c r="K168" s="36"/>
      <c r="L168" s="39"/>
      <c r="M168" s="202"/>
      <c r="N168" s="203"/>
      <c r="O168" s="71"/>
      <c r="P168" s="71"/>
      <c r="Q168" s="71"/>
      <c r="R168" s="71"/>
      <c r="S168" s="71"/>
      <c r="T168" s="72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7" t="s">
        <v>124</v>
      </c>
      <c r="AU168" s="17" t="s">
        <v>82</v>
      </c>
    </row>
    <row r="169" spans="1:65" s="13" customFormat="1" ht="11.25">
      <c r="B169" s="204"/>
      <c r="C169" s="205"/>
      <c r="D169" s="199" t="s">
        <v>132</v>
      </c>
      <c r="E169" s="206" t="s">
        <v>1</v>
      </c>
      <c r="F169" s="207" t="s">
        <v>78</v>
      </c>
      <c r="G169" s="205"/>
      <c r="H169" s="206" t="s">
        <v>1</v>
      </c>
      <c r="I169" s="208"/>
      <c r="J169" s="205"/>
      <c r="K169" s="205"/>
      <c r="L169" s="209"/>
      <c r="M169" s="210"/>
      <c r="N169" s="211"/>
      <c r="O169" s="211"/>
      <c r="P169" s="211"/>
      <c r="Q169" s="211"/>
      <c r="R169" s="211"/>
      <c r="S169" s="211"/>
      <c r="T169" s="212"/>
      <c r="AT169" s="213" t="s">
        <v>132</v>
      </c>
      <c r="AU169" s="213" t="s">
        <v>82</v>
      </c>
      <c r="AV169" s="13" t="s">
        <v>80</v>
      </c>
      <c r="AW169" s="13" t="s">
        <v>29</v>
      </c>
      <c r="AX169" s="13" t="s">
        <v>72</v>
      </c>
      <c r="AY169" s="213" t="s">
        <v>115</v>
      </c>
    </row>
    <row r="170" spans="1:65" s="14" customFormat="1" ht="11.25">
      <c r="B170" s="214"/>
      <c r="C170" s="215"/>
      <c r="D170" s="199" t="s">
        <v>132</v>
      </c>
      <c r="E170" s="216" t="s">
        <v>1</v>
      </c>
      <c r="F170" s="217" t="s">
        <v>200</v>
      </c>
      <c r="G170" s="215"/>
      <c r="H170" s="218">
        <v>330</v>
      </c>
      <c r="I170" s="219"/>
      <c r="J170" s="215"/>
      <c r="K170" s="215"/>
      <c r="L170" s="220"/>
      <c r="M170" s="221"/>
      <c r="N170" s="222"/>
      <c r="O170" s="222"/>
      <c r="P170" s="222"/>
      <c r="Q170" s="222"/>
      <c r="R170" s="222"/>
      <c r="S170" s="222"/>
      <c r="T170" s="223"/>
      <c r="AT170" s="224" t="s">
        <v>132</v>
      </c>
      <c r="AU170" s="224" t="s">
        <v>82</v>
      </c>
      <c r="AV170" s="14" t="s">
        <v>82</v>
      </c>
      <c r="AW170" s="14" t="s">
        <v>29</v>
      </c>
      <c r="AX170" s="14" t="s">
        <v>80</v>
      </c>
      <c r="AY170" s="224" t="s">
        <v>115</v>
      </c>
    </row>
    <row r="171" spans="1:65" s="12" customFormat="1" ht="22.9" customHeight="1">
      <c r="B171" s="170"/>
      <c r="C171" s="171"/>
      <c r="D171" s="172" t="s">
        <v>71</v>
      </c>
      <c r="E171" s="184" t="s">
        <v>201</v>
      </c>
      <c r="F171" s="184" t="s">
        <v>202</v>
      </c>
      <c r="G171" s="171"/>
      <c r="H171" s="171"/>
      <c r="I171" s="174"/>
      <c r="J171" s="185">
        <f>BK171</f>
        <v>0</v>
      </c>
      <c r="K171" s="171"/>
      <c r="L171" s="176"/>
      <c r="M171" s="177"/>
      <c r="N171" s="178"/>
      <c r="O171" s="178"/>
      <c r="P171" s="179">
        <f>SUM(P172:P184)</f>
        <v>0</v>
      </c>
      <c r="Q171" s="178"/>
      <c r="R171" s="179">
        <f>SUM(R172:R184)</f>
        <v>0</v>
      </c>
      <c r="S171" s="178"/>
      <c r="T171" s="180">
        <f>SUM(T172:T184)</f>
        <v>0</v>
      </c>
      <c r="AR171" s="181" t="s">
        <v>80</v>
      </c>
      <c r="AT171" s="182" t="s">
        <v>71</v>
      </c>
      <c r="AU171" s="182" t="s">
        <v>80</v>
      </c>
      <c r="AY171" s="181" t="s">
        <v>115</v>
      </c>
      <c r="BK171" s="183">
        <f>SUM(BK172:BK184)</f>
        <v>0</v>
      </c>
    </row>
    <row r="172" spans="1:65" s="2" customFormat="1" ht="24.2" customHeight="1">
      <c r="A172" s="34"/>
      <c r="B172" s="35"/>
      <c r="C172" s="186" t="s">
        <v>203</v>
      </c>
      <c r="D172" s="186" t="s">
        <v>117</v>
      </c>
      <c r="E172" s="187" t="s">
        <v>204</v>
      </c>
      <c r="F172" s="188" t="s">
        <v>205</v>
      </c>
      <c r="G172" s="189" t="s">
        <v>147</v>
      </c>
      <c r="H172" s="190">
        <v>269.33999999999997</v>
      </c>
      <c r="I172" s="191"/>
      <c r="J172" s="192">
        <f>ROUND(I172*H172,2)</f>
        <v>0</v>
      </c>
      <c r="K172" s="188" t="s">
        <v>129</v>
      </c>
      <c r="L172" s="39"/>
      <c r="M172" s="193" t="s">
        <v>1</v>
      </c>
      <c r="N172" s="194" t="s">
        <v>37</v>
      </c>
      <c r="O172" s="71"/>
      <c r="P172" s="195">
        <f>O172*H172</f>
        <v>0</v>
      </c>
      <c r="Q172" s="195">
        <v>0</v>
      </c>
      <c r="R172" s="195">
        <f>Q172*H172</f>
        <v>0</v>
      </c>
      <c r="S172" s="195">
        <v>0</v>
      </c>
      <c r="T172" s="196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97" t="s">
        <v>122</v>
      </c>
      <c r="AT172" s="197" t="s">
        <v>117</v>
      </c>
      <c r="AU172" s="197" t="s">
        <v>82</v>
      </c>
      <c r="AY172" s="17" t="s">
        <v>115</v>
      </c>
      <c r="BE172" s="198">
        <f>IF(N172="základní",J172,0)</f>
        <v>0</v>
      </c>
      <c r="BF172" s="198">
        <f>IF(N172="snížená",J172,0)</f>
        <v>0</v>
      </c>
      <c r="BG172" s="198">
        <f>IF(N172="zákl. přenesená",J172,0)</f>
        <v>0</v>
      </c>
      <c r="BH172" s="198">
        <f>IF(N172="sníž. přenesená",J172,0)</f>
        <v>0</v>
      </c>
      <c r="BI172" s="198">
        <f>IF(N172="nulová",J172,0)</f>
        <v>0</v>
      </c>
      <c r="BJ172" s="17" t="s">
        <v>80</v>
      </c>
      <c r="BK172" s="198">
        <f>ROUND(I172*H172,2)</f>
        <v>0</v>
      </c>
      <c r="BL172" s="17" t="s">
        <v>122</v>
      </c>
      <c r="BM172" s="197" t="s">
        <v>206</v>
      </c>
    </row>
    <row r="173" spans="1:65" s="2" customFormat="1" ht="19.5">
      <c r="A173" s="34"/>
      <c r="B173" s="35"/>
      <c r="C173" s="36"/>
      <c r="D173" s="199" t="s">
        <v>124</v>
      </c>
      <c r="E173" s="36"/>
      <c r="F173" s="200" t="s">
        <v>207</v>
      </c>
      <c r="G173" s="36"/>
      <c r="H173" s="36"/>
      <c r="I173" s="201"/>
      <c r="J173" s="36"/>
      <c r="K173" s="36"/>
      <c r="L173" s="39"/>
      <c r="M173" s="202"/>
      <c r="N173" s="203"/>
      <c r="O173" s="71"/>
      <c r="P173" s="71"/>
      <c r="Q173" s="71"/>
      <c r="R173" s="71"/>
      <c r="S173" s="71"/>
      <c r="T173" s="72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7" t="s">
        <v>124</v>
      </c>
      <c r="AU173" s="17" t="s">
        <v>82</v>
      </c>
    </row>
    <row r="174" spans="1:65" s="2" customFormat="1" ht="24.2" customHeight="1">
      <c r="A174" s="34"/>
      <c r="B174" s="35"/>
      <c r="C174" s="186" t="s">
        <v>8</v>
      </c>
      <c r="D174" s="186" t="s">
        <v>117</v>
      </c>
      <c r="E174" s="187" t="s">
        <v>208</v>
      </c>
      <c r="F174" s="188" t="s">
        <v>209</v>
      </c>
      <c r="G174" s="189" t="s">
        <v>147</v>
      </c>
      <c r="H174" s="190">
        <v>4965.5600000000004</v>
      </c>
      <c r="I174" s="191"/>
      <c r="J174" s="192">
        <f>ROUND(I174*H174,2)</f>
        <v>0</v>
      </c>
      <c r="K174" s="188" t="s">
        <v>129</v>
      </c>
      <c r="L174" s="39"/>
      <c r="M174" s="193" t="s">
        <v>1</v>
      </c>
      <c r="N174" s="194" t="s">
        <v>37</v>
      </c>
      <c r="O174" s="71"/>
      <c r="P174" s="195">
        <f>O174*H174</f>
        <v>0</v>
      </c>
      <c r="Q174" s="195">
        <v>0</v>
      </c>
      <c r="R174" s="195">
        <f>Q174*H174</f>
        <v>0</v>
      </c>
      <c r="S174" s="195">
        <v>0</v>
      </c>
      <c r="T174" s="196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97" t="s">
        <v>122</v>
      </c>
      <c r="AT174" s="197" t="s">
        <v>117</v>
      </c>
      <c r="AU174" s="197" t="s">
        <v>82</v>
      </c>
      <c r="AY174" s="17" t="s">
        <v>115</v>
      </c>
      <c r="BE174" s="198">
        <f>IF(N174="základní",J174,0)</f>
        <v>0</v>
      </c>
      <c r="BF174" s="198">
        <f>IF(N174="snížená",J174,0)</f>
        <v>0</v>
      </c>
      <c r="BG174" s="198">
        <f>IF(N174="zákl. přenesená",J174,0)</f>
        <v>0</v>
      </c>
      <c r="BH174" s="198">
        <f>IF(N174="sníž. přenesená",J174,0)</f>
        <v>0</v>
      </c>
      <c r="BI174" s="198">
        <f>IF(N174="nulová",J174,0)</f>
        <v>0</v>
      </c>
      <c r="BJ174" s="17" t="s">
        <v>80</v>
      </c>
      <c r="BK174" s="198">
        <f>ROUND(I174*H174,2)</f>
        <v>0</v>
      </c>
      <c r="BL174" s="17" t="s">
        <v>122</v>
      </c>
      <c r="BM174" s="197" t="s">
        <v>210</v>
      </c>
    </row>
    <row r="175" spans="1:65" s="2" customFormat="1" ht="29.25">
      <c r="A175" s="34"/>
      <c r="B175" s="35"/>
      <c r="C175" s="36"/>
      <c r="D175" s="199" t="s">
        <v>124</v>
      </c>
      <c r="E175" s="36"/>
      <c r="F175" s="200" t="s">
        <v>211</v>
      </c>
      <c r="G175" s="36"/>
      <c r="H175" s="36"/>
      <c r="I175" s="201"/>
      <c r="J175" s="36"/>
      <c r="K175" s="36"/>
      <c r="L175" s="39"/>
      <c r="M175" s="202"/>
      <c r="N175" s="203"/>
      <c r="O175" s="71"/>
      <c r="P175" s="71"/>
      <c r="Q175" s="71"/>
      <c r="R175" s="71"/>
      <c r="S175" s="71"/>
      <c r="T175" s="72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7" t="s">
        <v>124</v>
      </c>
      <c r="AU175" s="17" t="s">
        <v>82</v>
      </c>
    </row>
    <row r="176" spans="1:65" s="14" customFormat="1" ht="11.25">
      <c r="B176" s="214"/>
      <c r="C176" s="215"/>
      <c r="D176" s="199" t="s">
        <v>132</v>
      </c>
      <c r="E176" s="215"/>
      <c r="F176" s="217" t="s">
        <v>212</v>
      </c>
      <c r="G176" s="215"/>
      <c r="H176" s="218">
        <v>4965.5600000000004</v>
      </c>
      <c r="I176" s="219"/>
      <c r="J176" s="215"/>
      <c r="K176" s="215"/>
      <c r="L176" s="220"/>
      <c r="M176" s="221"/>
      <c r="N176" s="222"/>
      <c r="O176" s="222"/>
      <c r="P176" s="222"/>
      <c r="Q176" s="222"/>
      <c r="R176" s="222"/>
      <c r="S176" s="222"/>
      <c r="T176" s="223"/>
      <c r="AT176" s="224" t="s">
        <v>132</v>
      </c>
      <c r="AU176" s="224" t="s">
        <v>82</v>
      </c>
      <c r="AV176" s="14" t="s">
        <v>82</v>
      </c>
      <c r="AW176" s="14" t="s">
        <v>4</v>
      </c>
      <c r="AX176" s="14" t="s">
        <v>80</v>
      </c>
      <c r="AY176" s="224" t="s">
        <v>115</v>
      </c>
    </row>
    <row r="177" spans="1:65" s="2" customFormat="1" ht="24.2" customHeight="1">
      <c r="A177" s="34"/>
      <c r="B177" s="35"/>
      <c r="C177" s="186" t="s">
        <v>213</v>
      </c>
      <c r="D177" s="186" t="s">
        <v>117</v>
      </c>
      <c r="E177" s="187" t="s">
        <v>214</v>
      </c>
      <c r="F177" s="188" t="s">
        <v>215</v>
      </c>
      <c r="G177" s="189" t="s">
        <v>147</v>
      </c>
      <c r="H177" s="190">
        <v>56.777999999999999</v>
      </c>
      <c r="I177" s="191"/>
      <c r="J177" s="192">
        <f>ROUND(I177*H177,2)</f>
        <v>0</v>
      </c>
      <c r="K177" s="188" t="s">
        <v>129</v>
      </c>
      <c r="L177" s="39"/>
      <c r="M177" s="193" t="s">
        <v>1</v>
      </c>
      <c r="N177" s="194" t="s">
        <v>37</v>
      </c>
      <c r="O177" s="71"/>
      <c r="P177" s="195">
        <f>O177*H177</f>
        <v>0</v>
      </c>
      <c r="Q177" s="195">
        <v>0</v>
      </c>
      <c r="R177" s="195">
        <f>Q177*H177</f>
        <v>0</v>
      </c>
      <c r="S177" s="195">
        <v>0</v>
      </c>
      <c r="T177" s="196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97" t="s">
        <v>122</v>
      </c>
      <c r="AT177" s="197" t="s">
        <v>117</v>
      </c>
      <c r="AU177" s="197" t="s">
        <v>82</v>
      </c>
      <c r="AY177" s="17" t="s">
        <v>115</v>
      </c>
      <c r="BE177" s="198">
        <f>IF(N177="základní",J177,0)</f>
        <v>0</v>
      </c>
      <c r="BF177" s="198">
        <f>IF(N177="snížená",J177,0)</f>
        <v>0</v>
      </c>
      <c r="BG177" s="198">
        <f>IF(N177="zákl. přenesená",J177,0)</f>
        <v>0</v>
      </c>
      <c r="BH177" s="198">
        <f>IF(N177="sníž. přenesená",J177,0)</f>
        <v>0</v>
      </c>
      <c r="BI177" s="198">
        <f>IF(N177="nulová",J177,0)</f>
        <v>0</v>
      </c>
      <c r="BJ177" s="17" t="s">
        <v>80</v>
      </c>
      <c r="BK177" s="198">
        <f>ROUND(I177*H177,2)</f>
        <v>0</v>
      </c>
      <c r="BL177" s="17" t="s">
        <v>122</v>
      </c>
      <c r="BM177" s="197" t="s">
        <v>216</v>
      </c>
    </row>
    <row r="178" spans="1:65" s="2" customFormat="1" ht="29.25">
      <c r="A178" s="34"/>
      <c r="B178" s="35"/>
      <c r="C178" s="36"/>
      <c r="D178" s="199" t="s">
        <v>124</v>
      </c>
      <c r="E178" s="36"/>
      <c r="F178" s="200" t="s">
        <v>217</v>
      </c>
      <c r="G178" s="36"/>
      <c r="H178" s="36"/>
      <c r="I178" s="201"/>
      <c r="J178" s="36"/>
      <c r="K178" s="36"/>
      <c r="L178" s="39"/>
      <c r="M178" s="202"/>
      <c r="N178" s="203"/>
      <c r="O178" s="71"/>
      <c r="P178" s="71"/>
      <c r="Q178" s="71"/>
      <c r="R178" s="71"/>
      <c r="S178" s="71"/>
      <c r="T178" s="72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7" t="s">
        <v>124</v>
      </c>
      <c r="AU178" s="17" t="s">
        <v>82</v>
      </c>
    </row>
    <row r="179" spans="1:65" s="14" customFormat="1" ht="11.25">
      <c r="B179" s="214"/>
      <c r="C179" s="215"/>
      <c r="D179" s="199" t="s">
        <v>132</v>
      </c>
      <c r="E179" s="216" t="s">
        <v>1</v>
      </c>
      <c r="F179" s="217" t="s">
        <v>218</v>
      </c>
      <c r="G179" s="215"/>
      <c r="H179" s="218">
        <v>56.777999999999999</v>
      </c>
      <c r="I179" s="219"/>
      <c r="J179" s="215"/>
      <c r="K179" s="215"/>
      <c r="L179" s="220"/>
      <c r="M179" s="221"/>
      <c r="N179" s="222"/>
      <c r="O179" s="222"/>
      <c r="P179" s="222"/>
      <c r="Q179" s="222"/>
      <c r="R179" s="222"/>
      <c r="S179" s="222"/>
      <c r="T179" s="223"/>
      <c r="AT179" s="224" t="s">
        <v>132</v>
      </c>
      <c r="AU179" s="224" t="s">
        <v>82</v>
      </c>
      <c r="AV179" s="14" t="s">
        <v>82</v>
      </c>
      <c r="AW179" s="14" t="s">
        <v>29</v>
      </c>
      <c r="AX179" s="14" t="s">
        <v>72</v>
      </c>
      <c r="AY179" s="224" t="s">
        <v>115</v>
      </c>
    </row>
    <row r="180" spans="1:65" s="15" customFormat="1" ht="11.25">
      <c r="B180" s="225"/>
      <c r="C180" s="226"/>
      <c r="D180" s="199" t="s">
        <v>132</v>
      </c>
      <c r="E180" s="227" t="s">
        <v>1</v>
      </c>
      <c r="F180" s="228" t="s">
        <v>135</v>
      </c>
      <c r="G180" s="226"/>
      <c r="H180" s="229">
        <v>56.777999999999999</v>
      </c>
      <c r="I180" s="230"/>
      <c r="J180" s="226"/>
      <c r="K180" s="226"/>
      <c r="L180" s="231"/>
      <c r="M180" s="232"/>
      <c r="N180" s="233"/>
      <c r="O180" s="233"/>
      <c r="P180" s="233"/>
      <c r="Q180" s="233"/>
      <c r="R180" s="233"/>
      <c r="S180" s="233"/>
      <c r="T180" s="234"/>
      <c r="AT180" s="235" t="s">
        <v>132</v>
      </c>
      <c r="AU180" s="235" t="s">
        <v>82</v>
      </c>
      <c r="AV180" s="15" t="s">
        <v>122</v>
      </c>
      <c r="AW180" s="15" t="s">
        <v>29</v>
      </c>
      <c r="AX180" s="15" t="s">
        <v>80</v>
      </c>
      <c r="AY180" s="235" t="s">
        <v>115</v>
      </c>
    </row>
    <row r="181" spans="1:65" s="2" customFormat="1" ht="24.2" customHeight="1">
      <c r="A181" s="34"/>
      <c r="B181" s="35"/>
      <c r="C181" s="186" t="s">
        <v>219</v>
      </c>
      <c r="D181" s="186" t="s">
        <v>117</v>
      </c>
      <c r="E181" s="187" t="s">
        <v>220</v>
      </c>
      <c r="F181" s="188" t="s">
        <v>221</v>
      </c>
      <c r="G181" s="189" t="s">
        <v>147</v>
      </c>
      <c r="H181" s="190">
        <v>181.5</v>
      </c>
      <c r="I181" s="191"/>
      <c r="J181" s="192">
        <f>ROUND(I181*H181,2)</f>
        <v>0</v>
      </c>
      <c r="K181" s="188" t="s">
        <v>129</v>
      </c>
      <c r="L181" s="39"/>
      <c r="M181" s="193" t="s">
        <v>1</v>
      </c>
      <c r="N181" s="194" t="s">
        <v>37</v>
      </c>
      <c r="O181" s="71"/>
      <c r="P181" s="195">
        <f>O181*H181</f>
        <v>0</v>
      </c>
      <c r="Q181" s="195">
        <v>0</v>
      </c>
      <c r="R181" s="195">
        <f>Q181*H181</f>
        <v>0</v>
      </c>
      <c r="S181" s="195">
        <v>0</v>
      </c>
      <c r="T181" s="196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97" t="s">
        <v>122</v>
      </c>
      <c r="AT181" s="197" t="s">
        <v>117</v>
      </c>
      <c r="AU181" s="197" t="s">
        <v>82</v>
      </c>
      <c r="AY181" s="17" t="s">
        <v>115</v>
      </c>
      <c r="BE181" s="198">
        <f>IF(N181="základní",J181,0)</f>
        <v>0</v>
      </c>
      <c r="BF181" s="198">
        <f>IF(N181="snížená",J181,0)</f>
        <v>0</v>
      </c>
      <c r="BG181" s="198">
        <f>IF(N181="zákl. přenesená",J181,0)</f>
        <v>0</v>
      </c>
      <c r="BH181" s="198">
        <f>IF(N181="sníž. přenesená",J181,0)</f>
        <v>0</v>
      </c>
      <c r="BI181" s="198">
        <f>IF(N181="nulová",J181,0)</f>
        <v>0</v>
      </c>
      <c r="BJ181" s="17" t="s">
        <v>80</v>
      </c>
      <c r="BK181" s="198">
        <f>ROUND(I181*H181,2)</f>
        <v>0</v>
      </c>
      <c r="BL181" s="17" t="s">
        <v>122</v>
      </c>
      <c r="BM181" s="197" t="s">
        <v>222</v>
      </c>
    </row>
    <row r="182" spans="1:65" s="2" customFormat="1" ht="19.5">
      <c r="A182" s="34"/>
      <c r="B182" s="35"/>
      <c r="C182" s="36"/>
      <c r="D182" s="199" t="s">
        <v>124</v>
      </c>
      <c r="E182" s="36"/>
      <c r="F182" s="200" t="s">
        <v>223</v>
      </c>
      <c r="G182" s="36"/>
      <c r="H182" s="36"/>
      <c r="I182" s="201"/>
      <c r="J182" s="36"/>
      <c r="K182" s="36"/>
      <c r="L182" s="39"/>
      <c r="M182" s="202"/>
      <c r="N182" s="203"/>
      <c r="O182" s="71"/>
      <c r="P182" s="71"/>
      <c r="Q182" s="71"/>
      <c r="R182" s="71"/>
      <c r="S182" s="71"/>
      <c r="T182" s="72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7" t="s">
        <v>124</v>
      </c>
      <c r="AU182" s="17" t="s">
        <v>82</v>
      </c>
    </row>
    <row r="183" spans="1:65" s="2" customFormat="1" ht="24.2" customHeight="1">
      <c r="A183" s="34"/>
      <c r="B183" s="35"/>
      <c r="C183" s="186" t="s">
        <v>224</v>
      </c>
      <c r="D183" s="186" t="s">
        <v>117</v>
      </c>
      <c r="E183" s="187" t="s">
        <v>225</v>
      </c>
      <c r="F183" s="188" t="s">
        <v>226</v>
      </c>
      <c r="G183" s="189" t="s">
        <v>147</v>
      </c>
      <c r="H183" s="190">
        <v>10</v>
      </c>
      <c r="I183" s="191"/>
      <c r="J183" s="192">
        <f>ROUND(I183*H183,2)</f>
        <v>0</v>
      </c>
      <c r="K183" s="188" t="s">
        <v>129</v>
      </c>
      <c r="L183" s="39"/>
      <c r="M183" s="193" t="s">
        <v>1</v>
      </c>
      <c r="N183" s="194" t="s">
        <v>37</v>
      </c>
      <c r="O183" s="71"/>
      <c r="P183" s="195">
        <f>O183*H183</f>
        <v>0</v>
      </c>
      <c r="Q183" s="195">
        <v>0</v>
      </c>
      <c r="R183" s="195">
        <f>Q183*H183</f>
        <v>0</v>
      </c>
      <c r="S183" s="195">
        <v>0</v>
      </c>
      <c r="T183" s="196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97" t="s">
        <v>122</v>
      </c>
      <c r="AT183" s="197" t="s">
        <v>117</v>
      </c>
      <c r="AU183" s="197" t="s">
        <v>82</v>
      </c>
      <c r="AY183" s="17" t="s">
        <v>115</v>
      </c>
      <c r="BE183" s="198">
        <f>IF(N183="základní",J183,0)</f>
        <v>0</v>
      </c>
      <c r="BF183" s="198">
        <f>IF(N183="snížená",J183,0)</f>
        <v>0</v>
      </c>
      <c r="BG183" s="198">
        <f>IF(N183="zákl. přenesená",J183,0)</f>
        <v>0</v>
      </c>
      <c r="BH183" s="198">
        <f>IF(N183="sníž. přenesená",J183,0)</f>
        <v>0</v>
      </c>
      <c r="BI183" s="198">
        <f>IF(N183="nulová",J183,0)</f>
        <v>0</v>
      </c>
      <c r="BJ183" s="17" t="s">
        <v>80</v>
      </c>
      <c r="BK183" s="198">
        <f>ROUND(I183*H183,2)</f>
        <v>0</v>
      </c>
      <c r="BL183" s="17" t="s">
        <v>122</v>
      </c>
      <c r="BM183" s="197" t="s">
        <v>227</v>
      </c>
    </row>
    <row r="184" spans="1:65" s="2" customFormat="1" ht="29.25">
      <c r="A184" s="34"/>
      <c r="B184" s="35"/>
      <c r="C184" s="36"/>
      <c r="D184" s="199" t="s">
        <v>124</v>
      </c>
      <c r="E184" s="36"/>
      <c r="F184" s="200" t="s">
        <v>228</v>
      </c>
      <c r="G184" s="36"/>
      <c r="H184" s="36"/>
      <c r="I184" s="201"/>
      <c r="J184" s="36"/>
      <c r="K184" s="36"/>
      <c r="L184" s="39"/>
      <c r="M184" s="202"/>
      <c r="N184" s="203"/>
      <c r="O184" s="71"/>
      <c r="P184" s="71"/>
      <c r="Q184" s="71"/>
      <c r="R184" s="71"/>
      <c r="S184" s="71"/>
      <c r="T184" s="72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7" t="s">
        <v>124</v>
      </c>
      <c r="AU184" s="17" t="s">
        <v>82</v>
      </c>
    </row>
    <row r="185" spans="1:65" s="12" customFormat="1" ht="25.9" customHeight="1">
      <c r="B185" s="170"/>
      <c r="C185" s="171"/>
      <c r="D185" s="172" t="s">
        <v>71</v>
      </c>
      <c r="E185" s="173" t="s">
        <v>144</v>
      </c>
      <c r="F185" s="173" t="s">
        <v>229</v>
      </c>
      <c r="G185" s="171"/>
      <c r="H185" s="171"/>
      <c r="I185" s="174"/>
      <c r="J185" s="175">
        <f>BK185</f>
        <v>0</v>
      </c>
      <c r="K185" s="171"/>
      <c r="L185" s="176"/>
      <c r="M185" s="177"/>
      <c r="N185" s="178"/>
      <c r="O185" s="178"/>
      <c r="P185" s="179">
        <f>P186</f>
        <v>0</v>
      </c>
      <c r="Q185" s="178"/>
      <c r="R185" s="179">
        <f>R186</f>
        <v>7.3062500000000004</v>
      </c>
      <c r="S185" s="178"/>
      <c r="T185" s="180">
        <f>T186</f>
        <v>31.0625</v>
      </c>
      <c r="AR185" s="181" t="s">
        <v>143</v>
      </c>
      <c r="AT185" s="182" t="s">
        <v>71</v>
      </c>
      <c r="AU185" s="182" t="s">
        <v>72</v>
      </c>
      <c r="AY185" s="181" t="s">
        <v>115</v>
      </c>
      <c r="BK185" s="183">
        <f>BK186</f>
        <v>0</v>
      </c>
    </row>
    <row r="186" spans="1:65" s="12" customFormat="1" ht="22.9" customHeight="1">
      <c r="B186" s="170"/>
      <c r="C186" s="171"/>
      <c r="D186" s="172" t="s">
        <v>71</v>
      </c>
      <c r="E186" s="184" t="s">
        <v>230</v>
      </c>
      <c r="F186" s="184" t="s">
        <v>231</v>
      </c>
      <c r="G186" s="171"/>
      <c r="H186" s="171"/>
      <c r="I186" s="174"/>
      <c r="J186" s="185">
        <f>BK186</f>
        <v>0</v>
      </c>
      <c r="K186" s="171"/>
      <c r="L186" s="176"/>
      <c r="M186" s="177"/>
      <c r="N186" s="178"/>
      <c r="O186" s="178"/>
      <c r="P186" s="179">
        <f>SUM(P187:P194)</f>
        <v>0</v>
      </c>
      <c r="Q186" s="178"/>
      <c r="R186" s="179">
        <f>SUM(R187:R194)</f>
        <v>7.3062500000000004</v>
      </c>
      <c r="S186" s="178"/>
      <c r="T186" s="180">
        <f>SUM(T187:T194)</f>
        <v>31.0625</v>
      </c>
      <c r="AR186" s="181" t="s">
        <v>143</v>
      </c>
      <c r="AT186" s="182" t="s">
        <v>71</v>
      </c>
      <c r="AU186" s="182" t="s">
        <v>80</v>
      </c>
      <c r="AY186" s="181" t="s">
        <v>115</v>
      </c>
      <c r="BK186" s="183">
        <f>SUM(BK187:BK194)</f>
        <v>0</v>
      </c>
    </row>
    <row r="187" spans="1:65" s="2" customFormat="1" ht="14.45" customHeight="1">
      <c r="A187" s="34"/>
      <c r="B187" s="35"/>
      <c r="C187" s="186" t="s">
        <v>232</v>
      </c>
      <c r="D187" s="186" t="s">
        <v>117</v>
      </c>
      <c r="E187" s="187" t="s">
        <v>233</v>
      </c>
      <c r="F187" s="188" t="s">
        <v>234</v>
      </c>
      <c r="G187" s="189" t="s">
        <v>120</v>
      </c>
      <c r="H187" s="190">
        <v>87.5</v>
      </c>
      <c r="I187" s="191"/>
      <c r="J187" s="192">
        <f>ROUND(I187*H187,2)</f>
        <v>0</v>
      </c>
      <c r="K187" s="188" t="s">
        <v>129</v>
      </c>
      <c r="L187" s="39"/>
      <c r="M187" s="193" t="s">
        <v>1</v>
      </c>
      <c r="N187" s="194" t="s">
        <v>37</v>
      </c>
      <c r="O187" s="71"/>
      <c r="P187" s="195">
        <f>O187*H187</f>
        <v>0</v>
      </c>
      <c r="Q187" s="195">
        <v>0</v>
      </c>
      <c r="R187" s="195">
        <f>Q187*H187</f>
        <v>0</v>
      </c>
      <c r="S187" s="195">
        <v>0.35499999999999998</v>
      </c>
      <c r="T187" s="196">
        <f>S187*H187</f>
        <v>31.0625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97" t="s">
        <v>122</v>
      </c>
      <c r="AT187" s="197" t="s">
        <v>117</v>
      </c>
      <c r="AU187" s="197" t="s">
        <v>82</v>
      </c>
      <c r="AY187" s="17" t="s">
        <v>115</v>
      </c>
      <c r="BE187" s="198">
        <f>IF(N187="základní",J187,0)</f>
        <v>0</v>
      </c>
      <c r="BF187" s="198">
        <f>IF(N187="snížená",J187,0)</f>
        <v>0</v>
      </c>
      <c r="BG187" s="198">
        <f>IF(N187="zákl. přenesená",J187,0)</f>
        <v>0</v>
      </c>
      <c r="BH187" s="198">
        <f>IF(N187="sníž. přenesená",J187,0)</f>
        <v>0</v>
      </c>
      <c r="BI187" s="198">
        <f>IF(N187="nulová",J187,0)</f>
        <v>0</v>
      </c>
      <c r="BJ187" s="17" t="s">
        <v>80</v>
      </c>
      <c r="BK187" s="198">
        <f>ROUND(I187*H187,2)</f>
        <v>0</v>
      </c>
      <c r="BL187" s="17" t="s">
        <v>122</v>
      </c>
      <c r="BM187" s="197" t="s">
        <v>235</v>
      </c>
    </row>
    <row r="188" spans="1:65" s="2" customFormat="1" ht="29.25">
      <c r="A188" s="34"/>
      <c r="B188" s="35"/>
      <c r="C188" s="36"/>
      <c r="D188" s="199" t="s">
        <v>124</v>
      </c>
      <c r="E188" s="36"/>
      <c r="F188" s="200" t="s">
        <v>236</v>
      </c>
      <c r="G188" s="36"/>
      <c r="H188" s="36"/>
      <c r="I188" s="201"/>
      <c r="J188" s="36"/>
      <c r="K188" s="36"/>
      <c r="L188" s="39"/>
      <c r="M188" s="202"/>
      <c r="N188" s="203"/>
      <c r="O188" s="71"/>
      <c r="P188" s="71"/>
      <c r="Q188" s="71"/>
      <c r="R188" s="71"/>
      <c r="S188" s="71"/>
      <c r="T188" s="72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T188" s="17" t="s">
        <v>124</v>
      </c>
      <c r="AU188" s="17" t="s">
        <v>82</v>
      </c>
    </row>
    <row r="189" spans="1:65" s="14" customFormat="1" ht="11.25">
      <c r="B189" s="214"/>
      <c r="C189" s="215"/>
      <c r="D189" s="199" t="s">
        <v>132</v>
      </c>
      <c r="E189" s="216" t="s">
        <v>1</v>
      </c>
      <c r="F189" s="217" t="s">
        <v>237</v>
      </c>
      <c r="G189" s="215"/>
      <c r="H189" s="218">
        <v>87.5</v>
      </c>
      <c r="I189" s="219"/>
      <c r="J189" s="215"/>
      <c r="K189" s="215"/>
      <c r="L189" s="220"/>
      <c r="M189" s="221"/>
      <c r="N189" s="222"/>
      <c r="O189" s="222"/>
      <c r="P189" s="222"/>
      <c r="Q189" s="222"/>
      <c r="R189" s="222"/>
      <c r="S189" s="222"/>
      <c r="T189" s="223"/>
      <c r="AT189" s="224" t="s">
        <v>132</v>
      </c>
      <c r="AU189" s="224" t="s">
        <v>82</v>
      </c>
      <c r="AV189" s="14" t="s">
        <v>82</v>
      </c>
      <c r="AW189" s="14" t="s">
        <v>29</v>
      </c>
      <c r="AX189" s="14" t="s">
        <v>72</v>
      </c>
      <c r="AY189" s="224" t="s">
        <v>115</v>
      </c>
    </row>
    <row r="190" spans="1:65" s="15" customFormat="1" ht="11.25">
      <c r="B190" s="225"/>
      <c r="C190" s="226"/>
      <c r="D190" s="199" t="s">
        <v>132</v>
      </c>
      <c r="E190" s="227" t="s">
        <v>1</v>
      </c>
      <c r="F190" s="228" t="s">
        <v>135</v>
      </c>
      <c r="G190" s="226"/>
      <c r="H190" s="229">
        <v>87.5</v>
      </c>
      <c r="I190" s="230"/>
      <c r="J190" s="226"/>
      <c r="K190" s="226"/>
      <c r="L190" s="231"/>
      <c r="M190" s="232"/>
      <c r="N190" s="233"/>
      <c r="O190" s="233"/>
      <c r="P190" s="233"/>
      <c r="Q190" s="233"/>
      <c r="R190" s="233"/>
      <c r="S190" s="233"/>
      <c r="T190" s="234"/>
      <c r="AT190" s="235" t="s">
        <v>132</v>
      </c>
      <c r="AU190" s="235" t="s">
        <v>82</v>
      </c>
      <c r="AV190" s="15" t="s">
        <v>122</v>
      </c>
      <c r="AW190" s="15" t="s">
        <v>29</v>
      </c>
      <c r="AX190" s="15" t="s">
        <v>80</v>
      </c>
      <c r="AY190" s="235" t="s">
        <v>115</v>
      </c>
    </row>
    <row r="191" spans="1:65" s="2" customFormat="1" ht="24.2" customHeight="1">
      <c r="A191" s="34"/>
      <c r="B191" s="35"/>
      <c r="C191" s="186" t="s">
        <v>7</v>
      </c>
      <c r="D191" s="186" t="s">
        <v>117</v>
      </c>
      <c r="E191" s="187" t="s">
        <v>238</v>
      </c>
      <c r="F191" s="188" t="s">
        <v>239</v>
      </c>
      <c r="G191" s="189" t="s">
        <v>120</v>
      </c>
      <c r="H191" s="190">
        <v>87.5</v>
      </c>
      <c r="I191" s="191"/>
      <c r="J191" s="192">
        <f>ROUND(I191*H191,2)</f>
        <v>0</v>
      </c>
      <c r="K191" s="188" t="s">
        <v>129</v>
      </c>
      <c r="L191" s="39"/>
      <c r="M191" s="193" t="s">
        <v>1</v>
      </c>
      <c r="N191" s="194" t="s">
        <v>37</v>
      </c>
      <c r="O191" s="71"/>
      <c r="P191" s="195">
        <f>O191*H191</f>
        <v>0</v>
      </c>
      <c r="Q191" s="195">
        <v>0</v>
      </c>
      <c r="R191" s="195">
        <f>Q191*H191</f>
        <v>0</v>
      </c>
      <c r="S191" s="195">
        <v>0</v>
      </c>
      <c r="T191" s="196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97" t="s">
        <v>122</v>
      </c>
      <c r="AT191" s="197" t="s">
        <v>117</v>
      </c>
      <c r="AU191" s="197" t="s">
        <v>82</v>
      </c>
      <c r="AY191" s="17" t="s">
        <v>115</v>
      </c>
      <c r="BE191" s="198">
        <f>IF(N191="základní",J191,0)</f>
        <v>0</v>
      </c>
      <c r="BF191" s="198">
        <f>IF(N191="snížená",J191,0)</f>
        <v>0</v>
      </c>
      <c r="BG191" s="198">
        <f>IF(N191="zákl. přenesená",J191,0)</f>
        <v>0</v>
      </c>
      <c r="BH191" s="198">
        <f>IF(N191="sníž. přenesená",J191,0)</f>
        <v>0</v>
      </c>
      <c r="BI191" s="198">
        <f>IF(N191="nulová",J191,0)</f>
        <v>0</v>
      </c>
      <c r="BJ191" s="17" t="s">
        <v>80</v>
      </c>
      <c r="BK191" s="198">
        <f>ROUND(I191*H191,2)</f>
        <v>0</v>
      </c>
      <c r="BL191" s="17" t="s">
        <v>122</v>
      </c>
      <c r="BM191" s="197" t="s">
        <v>240</v>
      </c>
    </row>
    <row r="192" spans="1:65" s="2" customFormat="1" ht="11.25">
      <c r="A192" s="34"/>
      <c r="B192" s="35"/>
      <c r="C192" s="36"/>
      <c r="D192" s="199" t="s">
        <v>124</v>
      </c>
      <c r="E192" s="36"/>
      <c r="F192" s="200" t="s">
        <v>241</v>
      </c>
      <c r="G192" s="36"/>
      <c r="H192" s="36"/>
      <c r="I192" s="201"/>
      <c r="J192" s="36"/>
      <c r="K192" s="36"/>
      <c r="L192" s="39"/>
      <c r="M192" s="202"/>
      <c r="N192" s="203"/>
      <c r="O192" s="71"/>
      <c r="P192" s="71"/>
      <c r="Q192" s="71"/>
      <c r="R192" s="71"/>
      <c r="S192" s="71"/>
      <c r="T192" s="72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7" t="s">
        <v>124</v>
      </c>
      <c r="AU192" s="17" t="s">
        <v>82</v>
      </c>
    </row>
    <row r="193" spans="1:65" s="2" customFormat="1" ht="24.2" customHeight="1">
      <c r="A193" s="34"/>
      <c r="B193" s="35"/>
      <c r="C193" s="186" t="s">
        <v>242</v>
      </c>
      <c r="D193" s="186" t="s">
        <v>117</v>
      </c>
      <c r="E193" s="187" t="s">
        <v>243</v>
      </c>
      <c r="F193" s="188" t="s">
        <v>244</v>
      </c>
      <c r="G193" s="189" t="s">
        <v>120</v>
      </c>
      <c r="H193" s="190">
        <v>87.5</v>
      </c>
      <c r="I193" s="191"/>
      <c r="J193" s="192">
        <f>ROUND(I193*H193,2)</f>
        <v>0</v>
      </c>
      <c r="K193" s="188" t="s">
        <v>129</v>
      </c>
      <c r="L193" s="39"/>
      <c r="M193" s="193" t="s">
        <v>1</v>
      </c>
      <c r="N193" s="194" t="s">
        <v>37</v>
      </c>
      <c r="O193" s="71"/>
      <c r="P193" s="195">
        <f>O193*H193</f>
        <v>0</v>
      </c>
      <c r="Q193" s="195">
        <v>8.3500000000000005E-2</v>
      </c>
      <c r="R193" s="195">
        <f>Q193*H193</f>
        <v>7.3062500000000004</v>
      </c>
      <c r="S193" s="195">
        <v>0</v>
      </c>
      <c r="T193" s="196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97" t="s">
        <v>245</v>
      </c>
      <c r="AT193" s="197" t="s">
        <v>117</v>
      </c>
      <c r="AU193" s="197" t="s">
        <v>82</v>
      </c>
      <c r="AY193" s="17" t="s">
        <v>115</v>
      </c>
      <c r="BE193" s="198">
        <f>IF(N193="základní",J193,0)</f>
        <v>0</v>
      </c>
      <c r="BF193" s="198">
        <f>IF(N193="snížená",J193,0)</f>
        <v>0</v>
      </c>
      <c r="BG193" s="198">
        <f>IF(N193="zákl. přenesená",J193,0)</f>
        <v>0</v>
      </c>
      <c r="BH193" s="198">
        <f>IF(N193="sníž. přenesená",J193,0)</f>
        <v>0</v>
      </c>
      <c r="BI193" s="198">
        <f>IF(N193="nulová",J193,0)</f>
        <v>0</v>
      </c>
      <c r="BJ193" s="17" t="s">
        <v>80</v>
      </c>
      <c r="BK193" s="198">
        <f>ROUND(I193*H193,2)</f>
        <v>0</v>
      </c>
      <c r="BL193" s="17" t="s">
        <v>245</v>
      </c>
      <c r="BM193" s="197" t="s">
        <v>246</v>
      </c>
    </row>
    <row r="194" spans="1:65" s="2" customFormat="1" ht="29.25">
      <c r="A194" s="34"/>
      <c r="B194" s="35"/>
      <c r="C194" s="36"/>
      <c r="D194" s="199" t="s">
        <v>124</v>
      </c>
      <c r="E194" s="36"/>
      <c r="F194" s="200" t="s">
        <v>247</v>
      </c>
      <c r="G194" s="36"/>
      <c r="H194" s="36"/>
      <c r="I194" s="201"/>
      <c r="J194" s="36"/>
      <c r="K194" s="36"/>
      <c r="L194" s="39"/>
      <c r="M194" s="246"/>
      <c r="N194" s="247"/>
      <c r="O194" s="248"/>
      <c r="P194" s="248"/>
      <c r="Q194" s="248"/>
      <c r="R194" s="248"/>
      <c r="S194" s="248"/>
      <c r="T194" s="249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T194" s="17" t="s">
        <v>124</v>
      </c>
      <c r="AU194" s="17" t="s">
        <v>82</v>
      </c>
    </row>
    <row r="195" spans="1:65" s="2" customFormat="1" ht="6.95" customHeight="1">
      <c r="A195" s="34"/>
      <c r="B195" s="54"/>
      <c r="C195" s="55"/>
      <c r="D195" s="55"/>
      <c r="E195" s="55"/>
      <c r="F195" s="55"/>
      <c r="G195" s="55"/>
      <c r="H195" s="55"/>
      <c r="I195" s="55"/>
      <c r="J195" s="55"/>
      <c r="K195" s="55"/>
      <c r="L195" s="39"/>
      <c r="M195" s="34"/>
      <c r="O195" s="34"/>
      <c r="P195" s="34"/>
      <c r="Q195" s="34"/>
      <c r="R195" s="34"/>
      <c r="S195" s="34"/>
      <c r="T195" s="34"/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</row>
  </sheetData>
  <sheetProtection algorithmName="SHA-512" hashValue="k+tRt8Tt8iiod/9npbasWRPtebUPh2Rg3c3glscu7eUEM3xO+94Bx7rRDDQkPyT8nSOBn0mVMsYUGkXsTtsN5g==" saltValue="crecd3vYFcylTpRvzYA0FrT+2SPwPiB7TcEB5bYtjAUKpDdsY2nqcvXW27TSVLVPnVnthKPZte91BpSF63MhrQ==" spinCount="100000" sheet="1" objects="1" scenarios="1" formatColumns="0" formatRows="0" autoFilter="0"/>
  <autoFilter ref="C121:K194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1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0"/>
      <c r="M2" s="290"/>
      <c r="N2" s="290"/>
      <c r="O2" s="290"/>
      <c r="P2" s="290"/>
      <c r="Q2" s="290"/>
      <c r="R2" s="290"/>
      <c r="S2" s="290"/>
      <c r="T2" s="290"/>
      <c r="U2" s="290"/>
      <c r="V2" s="290"/>
      <c r="AT2" s="17" t="s">
        <v>85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82</v>
      </c>
    </row>
    <row r="4" spans="1:46" s="1" customFormat="1" ht="24.95" customHeight="1">
      <c r="B4" s="20"/>
      <c r="D4" s="110" t="s">
        <v>86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291" t="str">
        <f>'Rekapitulace stavby'!K6</f>
        <v>Přerov - HZS, sklad sorbentu</v>
      </c>
      <c r="F7" s="292"/>
      <c r="G7" s="292"/>
      <c r="H7" s="292"/>
      <c r="L7" s="20"/>
    </row>
    <row r="8" spans="1:46" s="2" customFormat="1" ht="12" customHeight="1">
      <c r="A8" s="34"/>
      <c r="B8" s="39"/>
      <c r="C8" s="34"/>
      <c r="D8" s="112" t="s">
        <v>87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93" t="s">
        <v>248</v>
      </c>
      <c r="F9" s="294"/>
      <c r="G9" s="294"/>
      <c r="H9" s="29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20</v>
      </c>
      <c r="E12" s="34"/>
      <c r="F12" s="113" t="s">
        <v>21</v>
      </c>
      <c r="G12" s="34"/>
      <c r="H12" s="34"/>
      <c r="I12" s="112" t="s">
        <v>22</v>
      </c>
      <c r="J12" s="114">
        <f>'Rekapitulace stavby'!AN8</f>
        <v>0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23</v>
      </c>
      <c r="E14" s="34"/>
      <c r="F14" s="34"/>
      <c r="G14" s="34"/>
      <c r="H14" s="34"/>
      <c r="I14" s="112" t="s">
        <v>24</v>
      </c>
      <c r="J14" s="11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tr">
        <f>IF('Rekapitulace stavby'!E11="","",'Rekapitulace stavby'!E11)</f>
        <v xml:space="preserve"> </v>
      </c>
      <c r="F15" s="34"/>
      <c r="G15" s="34"/>
      <c r="H15" s="34"/>
      <c r="I15" s="112" t="s">
        <v>25</v>
      </c>
      <c r="J15" s="11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26</v>
      </c>
      <c r="E17" s="34"/>
      <c r="F17" s="34"/>
      <c r="G17" s="34"/>
      <c r="H17" s="34"/>
      <c r="I17" s="112" t="s">
        <v>24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295" t="str">
        <f>'Rekapitulace stavby'!E14</f>
        <v>Vyplň údaj</v>
      </c>
      <c r="F18" s="296"/>
      <c r="G18" s="296"/>
      <c r="H18" s="296"/>
      <c r="I18" s="112" t="s">
        <v>25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28</v>
      </c>
      <c r="E20" s="34"/>
      <c r="F20" s="34"/>
      <c r="G20" s="34"/>
      <c r="H20" s="34"/>
      <c r="I20" s="112" t="s">
        <v>24</v>
      </c>
      <c r="J20" s="11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tr">
        <f>IF('Rekapitulace stavby'!E17="","",'Rekapitulace stavby'!E17)</f>
        <v xml:space="preserve"> </v>
      </c>
      <c r="F21" s="34"/>
      <c r="G21" s="34"/>
      <c r="H21" s="34"/>
      <c r="I21" s="112" t="s">
        <v>25</v>
      </c>
      <c r="J21" s="11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30</v>
      </c>
      <c r="E23" s="34"/>
      <c r="F23" s="34"/>
      <c r="G23" s="34"/>
      <c r="H23" s="34"/>
      <c r="I23" s="112" t="s">
        <v>24</v>
      </c>
      <c r="J23" s="11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tr">
        <f>IF('Rekapitulace stavby'!E20="","",'Rekapitulace stavby'!E20)</f>
        <v xml:space="preserve"> </v>
      </c>
      <c r="F24" s="34"/>
      <c r="G24" s="34"/>
      <c r="H24" s="34"/>
      <c r="I24" s="112" t="s">
        <v>25</v>
      </c>
      <c r="J24" s="11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31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297" t="s">
        <v>1</v>
      </c>
      <c r="F27" s="297"/>
      <c r="G27" s="297"/>
      <c r="H27" s="297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32</v>
      </c>
      <c r="E30" s="34"/>
      <c r="F30" s="34"/>
      <c r="G30" s="34"/>
      <c r="H30" s="34"/>
      <c r="I30" s="34"/>
      <c r="J30" s="120">
        <f>ROUND(J120,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34</v>
      </c>
      <c r="G32" s="34"/>
      <c r="H32" s="34"/>
      <c r="I32" s="121" t="s">
        <v>33</v>
      </c>
      <c r="J32" s="121" t="s">
        <v>35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36</v>
      </c>
      <c r="E33" s="112" t="s">
        <v>37</v>
      </c>
      <c r="F33" s="123">
        <f>ROUND((SUM(BE120:BE130)),  2)</f>
        <v>0</v>
      </c>
      <c r="G33" s="34"/>
      <c r="H33" s="34"/>
      <c r="I33" s="124">
        <v>0.21</v>
      </c>
      <c r="J33" s="123">
        <f>ROUND(((SUM(BE120:BE130))*I33),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38</v>
      </c>
      <c r="F34" s="123">
        <f>ROUND((SUM(BF120:BF130)),  2)</f>
        <v>0</v>
      </c>
      <c r="G34" s="34"/>
      <c r="H34" s="34"/>
      <c r="I34" s="124">
        <v>0.15</v>
      </c>
      <c r="J34" s="123">
        <f>ROUND(((SUM(BF120:BF130))*I34),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39</v>
      </c>
      <c r="F35" s="123">
        <f>ROUND((SUM(BG120:BG130)),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40</v>
      </c>
      <c r="F36" s="123">
        <f>ROUND((SUM(BH120:BH130)),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41</v>
      </c>
      <c r="F37" s="123">
        <f>ROUND((SUM(BI120:BI130)),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42</v>
      </c>
      <c r="E39" s="127"/>
      <c r="F39" s="127"/>
      <c r="G39" s="128" t="s">
        <v>43</v>
      </c>
      <c r="H39" s="129" t="s">
        <v>44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45</v>
      </c>
      <c r="E50" s="133"/>
      <c r="F50" s="133"/>
      <c r="G50" s="132" t="s">
        <v>46</v>
      </c>
      <c r="H50" s="133"/>
      <c r="I50" s="133"/>
      <c r="J50" s="133"/>
      <c r="K50" s="133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>
      <c r="A61" s="34"/>
      <c r="B61" s="39"/>
      <c r="C61" s="34"/>
      <c r="D61" s="134" t="s">
        <v>47</v>
      </c>
      <c r="E61" s="135"/>
      <c r="F61" s="136" t="s">
        <v>48</v>
      </c>
      <c r="G61" s="134" t="s">
        <v>47</v>
      </c>
      <c r="H61" s="135"/>
      <c r="I61" s="135"/>
      <c r="J61" s="137" t="s">
        <v>48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>
      <c r="A65" s="34"/>
      <c r="B65" s="39"/>
      <c r="C65" s="34"/>
      <c r="D65" s="132" t="s">
        <v>49</v>
      </c>
      <c r="E65" s="138"/>
      <c r="F65" s="138"/>
      <c r="G65" s="132" t="s">
        <v>50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>
      <c r="A76" s="34"/>
      <c r="B76" s="39"/>
      <c r="C76" s="34"/>
      <c r="D76" s="134" t="s">
        <v>47</v>
      </c>
      <c r="E76" s="135"/>
      <c r="F76" s="136" t="s">
        <v>48</v>
      </c>
      <c r="G76" s="134" t="s">
        <v>47</v>
      </c>
      <c r="H76" s="135"/>
      <c r="I76" s="135"/>
      <c r="J76" s="137" t="s">
        <v>48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89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298" t="str">
        <f>E7</f>
        <v>Přerov - HZS, sklad sorbentu</v>
      </c>
      <c r="F85" s="299"/>
      <c r="G85" s="299"/>
      <c r="H85" s="299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87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69" t="str">
        <f>E9</f>
        <v>SO 02 - VRN</v>
      </c>
      <c r="F87" s="300"/>
      <c r="G87" s="300"/>
      <c r="H87" s="300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29" t="s">
        <v>22</v>
      </c>
      <c r="J89" s="66">
        <f>IF(J12="","",J12)</f>
        <v>0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23</v>
      </c>
      <c r="D91" s="36"/>
      <c r="E91" s="36"/>
      <c r="F91" s="27" t="str">
        <f>E15</f>
        <v xml:space="preserve"> </v>
      </c>
      <c r="G91" s="36"/>
      <c r="H91" s="36"/>
      <c r="I91" s="29" t="s">
        <v>28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26</v>
      </c>
      <c r="D92" s="36"/>
      <c r="E92" s="36"/>
      <c r="F92" s="27" t="str">
        <f>IF(E18="","",E18)</f>
        <v>Vyplň údaj</v>
      </c>
      <c r="G92" s="36"/>
      <c r="H92" s="36"/>
      <c r="I92" s="29" t="s">
        <v>30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90</v>
      </c>
      <c r="D94" s="144"/>
      <c r="E94" s="144"/>
      <c r="F94" s="144"/>
      <c r="G94" s="144"/>
      <c r="H94" s="144"/>
      <c r="I94" s="144"/>
      <c r="J94" s="145" t="s">
        <v>91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92</v>
      </c>
      <c r="D96" s="36"/>
      <c r="E96" s="36"/>
      <c r="F96" s="36"/>
      <c r="G96" s="36"/>
      <c r="H96" s="36"/>
      <c r="I96" s="36"/>
      <c r="J96" s="84">
        <f>J120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93</v>
      </c>
    </row>
    <row r="97" spans="1:31" s="9" customFormat="1" ht="24.95" customHeight="1">
      <c r="B97" s="147"/>
      <c r="C97" s="148"/>
      <c r="D97" s="149" t="s">
        <v>249</v>
      </c>
      <c r="E97" s="150"/>
      <c r="F97" s="150"/>
      <c r="G97" s="150"/>
      <c r="H97" s="150"/>
      <c r="I97" s="150"/>
      <c r="J97" s="151">
        <f>J121</f>
        <v>0</v>
      </c>
      <c r="K97" s="148"/>
      <c r="L97" s="152"/>
    </row>
    <row r="98" spans="1:31" s="10" customFormat="1" ht="19.899999999999999" customHeight="1">
      <c r="B98" s="153"/>
      <c r="C98" s="154"/>
      <c r="D98" s="155" t="s">
        <v>250</v>
      </c>
      <c r="E98" s="156"/>
      <c r="F98" s="156"/>
      <c r="G98" s="156"/>
      <c r="H98" s="156"/>
      <c r="I98" s="156"/>
      <c r="J98" s="157">
        <f>J122</f>
        <v>0</v>
      </c>
      <c r="K98" s="154"/>
      <c r="L98" s="158"/>
    </row>
    <row r="99" spans="1:31" s="10" customFormat="1" ht="19.899999999999999" customHeight="1">
      <c r="B99" s="153"/>
      <c r="C99" s="154"/>
      <c r="D99" s="155" t="s">
        <v>251</v>
      </c>
      <c r="E99" s="156"/>
      <c r="F99" s="156"/>
      <c r="G99" s="156"/>
      <c r="H99" s="156"/>
      <c r="I99" s="156"/>
      <c r="J99" s="157">
        <f>J125</f>
        <v>0</v>
      </c>
      <c r="K99" s="154"/>
      <c r="L99" s="158"/>
    </row>
    <row r="100" spans="1:31" s="10" customFormat="1" ht="19.899999999999999" customHeight="1">
      <c r="B100" s="153"/>
      <c r="C100" s="154"/>
      <c r="D100" s="155" t="s">
        <v>252</v>
      </c>
      <c r="E100" s="156"/>
      <c r="F100" s="156"/>
      <c r="G100" s="156"/>
      <c r="H100" s="156"/>
      <c r="I100" s="156"/>
      <c r="J100" s="157">
        <f>J128</f>
        <v>0</v>
      </c>
      <c r="K100" s="154"/>
      <c r="L100" s="158"/>
    </row>
    <row r="101" spans="1:31" s="2" customFormat="1" ht="21.75" customHeight="1">
      <c r="A101" s="34"/>
      <c r="B101" s="35"/>
      <c r="C101" s="36"/>
      <c r="D101" s="36"/>
      <c r="E101" s="36"/>
      <c r="F101" s="36"/>
      <c r="G101" s="36"/>
      <c r="H101" s="36"/>
      <c r="I101" s="36"/>
      <c r="J101" s="36"/>
      <c r="K101" s="36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pans="1:31" s="2" customFormat="1" ht="6.95" customHeight="1">
      <c r="A102" s="34"/>
      <c r="B102" s="54"/>
      <c r="C102" s="55"/>
      <c r="D102" s="55"/>
      <c r="E102" s="55"/>
      <c r="F102" s="55"/>
      <c r="G102" s="55"/>
      <c r="H102" s="55"/>
      <c r="I102" s="55"/>
      <c r="J102" s="55"/>
      <c r="K102" s="55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6" spans="1:31" s="2" customFormat="1" ht="6.95" customHeight="1">
      <c r="A106" s="34"/>
      <c r="B106" s="56"/>
      <c r="C106" s="57"/>
      <c r="D106" s="57"/>
      <c r="E106" s="57"/>
      <c r="F106" s="57"/>
      <c r="G106" s="57"/>
      <c r="H106" s="57"/>
      <c r="I106" s="57"/>
      <c r="J106" s="57"/>
      <c r="K106" s="57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24.95" customHeight="1">
      <c r="A107" s="34"/>
      <c r="B107" s="35"/>
      <c r="C107" s="23" t="s">
        <v>100</v>
      </c>
      <c r="D107" s="36"/>
      <c r="E107" s="36"/>
      <c r="F107" s="36"/>
      <c r="G107" s="36"/>
      <c r="H107" s="36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6.95" customHeight="1">
      <c r="A108" s="34"/>
      <c r="B108" s="35"/>
      <c r="C108" s="36"/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2" customHeight="1">
      <c r="A109" s="34"/>
      <c r="B109" s="35"/>
      <c r="C109" s="29" t="s">
        <v>16</v>
      </c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6.5" customHeight="1">
      <c r="A110" s="34"/>
      <c r="B110" s="35"/>
      <c r="C110" s="36"/>
      <c r="D110" s="36"/>
      <c r="E110" s="298" t="str">
        <f>E7</f>
        <v>Přerov - HZS, sklad sorbentu</v>
      </c>
      <c r="F110" s="299"/>
      <c r="G110" s="299"/>
      <c r="H110" s="299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2" customHeight="1">
      <c r="A111" s="34"/>
      <c r="B111" s="35"/>
      <c r="C111" s="29" t="s">
        <v>87</v>
      </c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6.5" customHeight="1">
      <c r="A112" s="34"/>
      <c r="B112" s="35"/>
      <c r="C112" s="36"/>
      <c r="D112" s="36"/>
      <c r="E112" s="269" t="str">
        <f>E9</f>
        <v>SO 02 - VRN</v>
      </c>
      <c r="F112" s="300"/>
      <c r="G112" s="300"/>
      <c r="H112" s="300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6.95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2" customHeight="1">
      <c r="A114" s="34"/>
      <c r="B114" s="35"/>
      <c r="C114" s="29" t="s">
        <v>20</v>
      </c>
      <c r="D114" s="36"/>
      <c r="E114" s="36"/>
      <c r="F114" s="27" t="str">
        <f>F12</f>
        <v xml:space="preserve"> </v>
      </c>
      <c r="G114" s="36"/>
      <c r="H114" s="36"/>
      <c r="I114" s="29" t="s">
        <v>22</v>
      </c>
      <c r="J114" s="66">
        <f>IF(J12="","",J12)</f>
        <v>0</v>
      </c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6.95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5.2" customHeight="1">
      <c r="A116" s="34"/>
      <c r="B116" s="35"/>
      <c r="C116" s="29" t="s">
        <v>23</v>
      </c>
      <c r="D116" s="36"/>
      <c r="E116" s="36"/>
      <c r="F116" s="27" t="str">
        <f>E15</f>
        <v xml:space="preserve"> </v>
      </c>
      <c r="G116" s="36"/>
      <c r="H116" s="36"/>
      <c r="I116" s="29" t="s">
        <v>28</v>
      </c>
      <c r="J116" s="32" t="str">
        <f>E21</f>
        <v xml:space="preserve"> </v>
      </c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5.2" customHeight="1">
      <c r="A117" s="34"/>
      <c r="B117" s="35"/>
      <c r="C117" s="29" t="s">
        <v>26</v>
      </c>
      <c r="D117" s="36"/>
      <c r="E117" s="36"/>
      <c r="F117" s="27" t="str">
        <f>IF(E18="","",E18)</f>
        <v>Vyplň údaj</v>
      </c>
      <c r="G117" s="36"/>
      <c r="H117" s="36"/>
      <c r="I117" s="29" t="s">
        <v>30</v>
      </c>
      <c r="J117" s="32" t="str">
        <f>E24</f>
        <v xml:space="preserve"> 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0.35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11" customFormat="1" ht="29.25" customHeight="1">
      <c r="A119" s="159"/>
      <c r="B119" s="160"/>
      <c r="C119" s="161" t="s">
        <v>101</v>
      </c>
      <c r="D119" s="162" t="s">
        <v>57</v>
      </c>
      <c r="E119" s="162" t="s">
        <v>53</v>
      </c>
      <c r="F119" s="162" t="s">
        <v>54</v>
      </c>
      <c r="G119" s="162" t="s">
        <v>102</v>
      </c>
      <c r="H119" s="162" t="s">
        <v>103</v>
      </c>
      <c r="I119" s="162" t="s">
        <v>104</v>
      </c>
      <c r="J119" s="162" t="s">
        <v>91</v>
      </c>
      <c r="K119" s="163" t="s">
        <v>105</v>
      </c>
      <c r="L119" s="164"/>
      <c r="M119" s="75" t="s">
        <v>1</v>
      </c>
      <c r="N119" s="76" t="s">
        <v>36</v>
      </c>
      <c r="O119" s="76" t="s">
        <v>106</v>
      </c>
      <c r="P119" s="76" t="s">
        <v>107</v>
      </c>
      <c r="Q119" s="76" t="s">
        <v>108</v>
      </c>
      <c r="R119" s="76" t="s">
        <v>109</v>
      </c>
      <c r="S119" s="76" t="s">
        <v>110</v>
      </c>
      <c r="T119" s="77" t="s">
        <v>111</v>
      </c>
      <c r="U119" s="159"/>
      <c r="V119" s="159"/>
      <c r="W119" s="159"/>
      <c r="X119" s="159"/>
      <c r="Y119" s="159"/>
      <c r="Z119" s="159"/>
      <c r="AA119" s="159"/>
      <c r="AB119" s="159"/>
      <c r="AC119" s="159"/>
      <c r="AD119" s="159"/>
      <c r="AE119" s="159"/>
    </row>
    <row r="120" spans="1:65" s="2" customFormat="1" ht="22.9" customHeight="1">
      <c r="A120" s="34"/>
      <c r="B120" s="35"/>
      <c r="C120" s="82" t="s">
        <v>112</v>
      </c>
      <c r="D120" s="36"/>
      <c r="E120" s="36"/>
      <c r="F120" s="36"/>
      <c r="G120" s="36"/>
      <c r="H120" s="36"/>
      <c r="I120" s="36"/>
      <c r="J120" s="165">
        <f>BK120</f>
        <v>0</v>
      </c>
      <c r="K120" s="36"/>
      <c r="L120" s="39"/>
      <c r="M120" s="78"/>
      <c r="N120" s="166"/>
      <c r="O120" s="79"/>
      <c r="P120" s="167">
        <f>P121</f>
        <v>0</v>
      </c>
      <c r="Q120" s="79"/>
      <c r="R120" s="167">
        <f>R121</f>
        <v>0</v>
      </c>
      <c r="S120" s="79"/>
      <c r="T120" s="168">
        <f>T121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7" t="s">
        <v>71</v>
      </c>
      <c r="AU120" s="17" t="s">
        <v>93</v>
      </c>
      <c r="BK120" s="169">
        <f>BK121</f>
        <v>0</v>
      </c>
    </row>
    <row r="121" spans="1:65" s="12" customFormat="1" ht="25.9" customHeight="1">
      <c r="B121" s="170"/>
      <c r="C121" s="171"/>
      <c r="D121" s="172" t="s">
        <v>71</v>
      </c>
      <c r="E121" s="173" t="s">
        <v>84</v>
      </c>
      <c r="F121" s="173" t="s">
        <v>253</v>
      </c>
      <c r="G121" s="171"/>
      <c r="H121" s="171"/>
      <c r="I121" s="174"/>
      <c r="J121" s="175">
        <f>BK121</f>
        <v>0</v>
      </c>
      <c r="K121" s="171"/>
      <c r="L121" s="176"/>
      <c r="M121" s="177"/>
      <c r="N121" s="178"/>
      <c r="O121" s="178"/>
      <c r="P121" s="179">
        <f>P122+P125+P128</f>
        <v>0</v>
      </c>
      <c r="Q121" s="178"/>
      <c r="R121" s="179">
        <f>R122+R125+R128</f>
        <v>0</v>
      </c>
      <c r="S121" s="178"/>
      <c r="T121" s="180">
        <f>T122+T125+T128</f>
        <v>0</v>
      </c>
      <c r="AR121" s="181" t="s">
        <v>151</v>
      </c>
      <c r="AT121" s="182" t="s">
        <v>71</v>
      </c>
      <c r="AU121" s="182" t="s">
        <v>72</v>
      </c>
      <c r="AY121" s="181" t="s">
        <v>115</v>
      </c>
      <c r="BK121" s="183">
        <f>BK122+BK125+BK128</f>
        <v>0</v>
      </c>
    </row>
    <row r="122" spans="1:65" s="12" customFormat="1" ht="22.9" customHeight="1">
      <c r="B122" s="170"/>
      <c r="C122" s="171"/>
      <c r="D122" s="172" t="s">
        <v>71</v>
      </c>
      <c r="E122" s="184" t="s">
        <v>254</v>
      </c>
      <c r="F122" s="184" t="s">
        <v>255</v>
      </c>
      <c r="G122" s="171"/>
      <c r="H122" s="171"/>
      <c r="I122" s="174"/>
      <c r="J122" s="185">
        <f>BK122</f>
        <v>0</v>
      </c>
      <c r="K122" s="171"/>
      <c r="L122" s="176"/>
      <c r="M122" s="177"/>
      <c r="N122" s="178"/>
      <c r="O122" s="178"/>
      <c r="P122" s="179">
        <f>SUM(P123:P124)</f>
        <v>0</v>
      </c>
      <c r="Q122" s="178"/>
      <c r="R122" s="179">
        <f>SUM(R123:R124)</f>
        <v>0</v>
      </c>
      <c r="S122" s="178"/>
      <c r="T122" s="180">
        <f>SUM(T123:T124)</f>
        <v>0</v>
      </c>
      <c r="AR122" s="181" t="s">
        <v>151</v>
      </c>
      <c r="AT122" s="182" t="s">
        <v>71</v>
      </c>
      <c r="AU122" s="182" t="s">
        <v>80</v>
      </c>
      <c r="AY122" s="181" t="s">
        <v>115</v>
      </c>
      <c r="BK122" s="183">
        <f>SUM(BK123:BK124)</f>
        <v>0</v>
      </c>
    </row>
    <row r="123" spans="1:65" s="2" customFormat="1" ht="14.45" customHeight="1">
      <c r="A123" s="34"/>
      <c r="B123" s="35"/>
      <c r="C123" s="186" t="s">
        <v>80</v>
      </c>
      <c r="D123" s="186" t="s">
        <v>117</v>
      </c>
      <c r="E123" s="187" t="s">
        <v>256</v>
      </c>
      <c r="F123" s="188" t="s">
        <v>255</v>
      </c>
      <c r="G123" s="189" t="s">
        <v>257</v>
      </c>
      <c r="H123" s="190">
        <v>1</v>
      </c>
      <c r="I123" s="191"/>
      <c r="J123" s="192">
        <f>ROUND(I123*H123,2)</f>
        <v>0</v>
      </c>
      <c r="K123" s="188" t="s">
        <v>129</v>
      </c>
      <c r="L123" s="39"/>
      <c r="M123" s="193" t="s">
        <v>1</v>
      </c>
      <c r="N123" s="194" t="s">
        <v>37</v>
      </c>
      <c r="O123" s="71"/>
      <c r="P123" s="195">
        <f>O123*H123</f>
        <v>0</v>
      </c>
      <c r="Q123" s="195">
        <v>0</v>
      </c>
      <c r="R123" s="195">
        <f>Q123*H123</f>
        <v>0</v>
      </c>
      <c r="S123" s="195">
        <v>0</v>
      </c>
      <c r="T123" s="196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97" t="s">
        <v>258</v>
      </c>
      <c r="AT123" s="197" t="s">
        <v>117</v>
      </c>
      <c r="AU123" s="197" t="s">
        <v>82</v>
      </c>
      <c r="AY123" s="17" t="s">
        <v>115</v>
      </c>
      <c r="BE123" s="198">
        <f>IF(N123="základní",J123,0)</f>
        <v>0</v>
      </c>
      <c r="BF123" s="198">
        <f>IF(N123="snížená",J123,0)</f>
        <v>0</v>
      </c>
      <c r="BG123" s="198">
        <f>IF(N123="zákl. přenesená",J123,0)</f>
        <v>0</v>
      </c>
      <c r="BH123" s="198">
        <f>IF(N123="sníž. přenesená",J123,0)</f>
        <v>0</v>
      </c>
      <c r="BI123" s="198">
        <f>IF(N123="nulová",J123,0)</f>
        <v>0</v>
      </c>
      <c r="BJ123" s="17" t="s">
        <v>80</v>
      </c>
      <c r="BK123" s="198">
        <f>ROUND(I123*H123,2)</f>
        <v>0</v>
      </c>
      <c r="BL123" s="17" t="s">
        <v>258</v>
      </c>
      <c r="BM123" s="197" t="s">
        <v>259</v>
      </c>
    </row>
    <row r="124" spans="1:65" s="2" customFormat="1" ht="11.25">
      <c r="A124" s="34"/>
      <c r="B124" s="35"/>
      <c r="C124" s="36"/>
      <c r="D124" s="199" t="s">
        <v>124</v>
      </c>
      <c r="E124" s="36"/>
      <c r="F124" s="200" t="s">
        <v>255</v>
      </c>
      <c r="G124" s="36"/>
      <c r="H124" s="36"/>
      <c r="I124" s="201"/>
      <c r="J124" s="36"/>
      <c r="K124" s="36"/>
      <c r="L124" s="39"/>
      <c r="M124" s="202"/>
      <c r="N124" s="203"/>
      <c r="O124" s="71"/>
      <c r="P124" s="71"/>
      <c r="Q124" s="71"/>
      <c r="R124" s="71"/>
      <c r="S124" s="71"/>
      <c r="T124" s="72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7" t="s">
        <v>124</v>
      </c>
      <c r="AU124" s="17" t="s">
        <v>82</v>
      </c>
    </row>
    <row r="125" spans="1:65" s="12" customFormat="1" ht="22.9" customHeight="1">
      <c r="B125" s="170"/>
      <c r="C125" s="171"/>
      <c r="D125" s="172" t="s">
        <v>71</v>
      </c>
      <c r="E125" s="184" t="s">
        <v>260</v>
      </c>
      <c r="F125" s="184" t="s">
        <v>261</v>
      </c>
      <c r="G125" s="171"/>
      <c r="H125" s="171"/>
      <c r="I125" s="174"/>
      <c r="J125" s="185">
        <f>BK125</f>
        <v>0</v>
      </c>
      <c r="K125" s="171"/>
      <c r="L125" s="176"/>
      <c r="M125" s="177"/>
      <c r="N125" s="178"/>
      <c r="O125" s="178"/>
      <c r="P125" s="179">
        <f>SUM(P126:P127)</f>
        <v>0</v>
      </c>
      <c r="Q125" s="178"/>
      <c r="R125" s="179">
        <f>SUM(R126:R127)</f>
        <v>0</v>
      </c>
      <c r="S125" s="178"/>
      <c r="T125" s="180">
        <f>SUM(T126:T127)</f>
        <v>0</v>
      </c>
      <c r="AR125" s="181" t="s">
        <v>151</v>
      </c>
      <c r="AT125" s="182" t="s">
        <v>71</v>
      </c>
      <c r="AU125" s="182" t="s">
        <v>80</v>
      </c>
      <c r="AY125" s="181" t="s">
        <v>115</v>
      </c>
      <c r="BK125" s="183">
        <f>SUM(BK126:BK127)</f>
        <v>0</v>
      </c>
    </row>
    <row r="126" spans="1:65" s="2" customFormat="1" ht="14.45" customHeight="1">
      <c r="A126" s="34"/>
      <c r="B126" s="35"/>
      <c r="C126" s="186" t="s">
        <v>82</v>
      </c>
      <c r="D126" s="186" t="s">
        <v>117</v>
      </c>
      <c r="E126" s="187" t="s">
        <v>262</v>
      </c>
      <c r="F126" s="188" t="s">
        <v>261</v>
      </c>
      <c r="G126" s="189" t="s">
        <v>257</v>
      </c>
      <c r="H126" s="190">
        <v>1</v>
      </c>
      <c r="I126" s="191"/>
      <c r="J126" s="192">
        <f>ROUND(I126*H126,2)</f>
        <v>0</v>
      </c>
      <c r="K126" s="188" t="s">
        <v>129</v>
      </c>
      <c r="L126" s="39"/>
      <c r="M126" s="193" t="s">
        <v>1</v>
      </c>
      <c r="N126" s="194" t="s">
        <v>37</v>
      </c>
      <c r="O126" s="71"/>
      <c r="P126" s="195">
        <f>O126*H126</f>
        <v>0</v>
      </c>
      <c r="Q126" s="195">
        <v>0</v>
      </c>
      <c r="R126" s="195">
        <f>Q126*H126</f>
        <v>0</v>
      </c>
      <c r="S126" s="195">
        <v>0</v>
      </c>
      <c r="T126" s="196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97" t="s">
        <v>258</v>
      </c>
      <c r="AT126" s="197" t="s">
        <v>117</v>
      </c>
      <c r="AU126" s="197" t="s">
        <v>82</v>
      </c>
      <c r="AY126" s="17" t="s">
        <v>115</v>
      </c>
      <c r="BE126" s="198">
        <f>IF(N126="základní",J126,0)</f>
        <v>0</v>
      </c>
      <c r="BF126" s="198">
        <f>IF(N126="snížená",J126,0)</f>
        <v>0</v>
      </c>
      <c r="BG126" s="198">
        <f>IF(N126="zákl. přenesená",J126,0)</f>
        <v>0</v>
      </c>
      <c r="BH126" s="198">
        <f>IF(N126="sníž. přenesená",J126,0)</f>
        <v>0</v>
      </c>
      <c r="BI126" s="198">
        <f>IF(N126="nulová",J126,0)</f>
        <v>0</v>
      </c>
      <c r="BJ126" s="17" t="s">
        <v>80</v>
      </c>
      <c r="BK126" s="198">
        <f>ROUND(I126*H126,2)</f>
        <v>0</v>
      </c>
      <c r="BL126" s="17" t="s">
        <v>258</v>
      </c>
      <c r="BM126" s="197" t="s">
        <v>263</v>
      </c>
    </row>
    <row r="127" spans="1:65" s="2" customFormat="1" ht="39">
      <c r="A127" s="34"/>
      <c r="B127" s="35"/>
      <c r="C127" s="36"/>
      <c r="D127" s="199" t="s">
        <v>124</v>
      </c>
      <c r="E127" s="36"/>
      <c r="F127" s="200" t="s">
        <v>264</v>
      </c>
      <c r="G127" s="36"/>
      <c r="H127" s="36"/>
      <c r="I127" s="201"/>
      <c r="J127" s="36"/>
      <c r="K127" s="36"/>
      <c r="L127" s="39"/>
      <c r="M127" s="202"/>
      <c r="N127" s="203"/>
      <c r="O127" s="71"/>
      <c r="P127" s="71"/>
      <c r="Q127" s="71"/>
      <c r="R127" s="71"/>
      <c r="S127" s="71"/>
      <c r="T127" s="72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124</v>
      </c>
      <c r="AU127" s="17" t="s">
        <v>82</v>
      </c>
    </row>
    <row r="128" spans="1:65" s="12" customFormat="1" ht="22.9" customHeight="1">
      <c r="B128" s="170"/>
      <c r="C128" s="171"/>
      <c r="D128" s="172" t="s">
        <v>71</v>
      </c>
      <c r="E128" s="184" t="s">
        <v>265</v>
      </c>
      <c r="F128" s="184" t="s">
        <v>266</v>
      </c>
      <c r="G128" s="171"/>
      <c r="H128" s="171"/>
      <c r="I128" s="174"/>
      <c r="J128" s="185">
        <f>BK128</f>
        <v>0</v>
      </c>
      <c r="K128" s="171"/>
      <c r="L128" s="176"/>
      <c r="M128" s="177"/>
      <c r="N128" s="178"/>
      <c r="O128" s="178"/>
      <c r="P128" s="179">
        <f>SUM(P129:P130)</f>
        <v>0</v>
      </c>
      <c r="Q128" s="178"/>
      <c r="R128" s="179">
        <f>SUM(R129:R130)</f>
        <v>0</v>
      </c>
      <c r="S128" s="178"/>
      <c r="T128" s="180">
        <f>SUM(T129:T130)</f>
        <v>0</v>
      </c>
      <c r="AR128" s="181" t="s">
        <v>151</v>
      </c>
      <c r="AT128" s="182" t="s">
        <v>71</v>
      </c>
      <c r="AU128" s="182" t="s">
        <v>80</v>
      </c>
      <c r="AY128" s="181" t="s">
        <v>115</v>
      </c>
      <c r="BK128" s="183">
        <f>SUM(BK129:BK130)</f>
        <v>0</v>
      </c>
    </row>
    <row r="129" spans="1:65" s="2" customFormat="1" ht="14.45" customHeight="1">
      <c r="A129" s="34"/>
      <c r="B129" s="35"/>
      <c r="C129" s="186" t="s">
        <v>143</v>
      </c>
      <c r="D129" s="186" t="s">
        <v>117</v>
      </c>
      <c r="E129" s="187" t="s">
        <v>267</v>
      </c>
      <c r="F129" s="188" t="s">
        <v>266</v>
      </c>
      <c r="G129" s="189" t="s">
        <v>257</v>
      </c>
      <c r="H129" s="190">
        <v>1</v>
      </c>
      <c r="I129" s="191"/>
      <c r="J129" s="192">
        <f>ROUND(I129*H129,2)</f>
        <v>0</v>
      </c>
      <c r="K129" s="188" t="s">
        <v>129</v>
      </c>
      <c r="L129" s="39"/>
      <c r="M129" s="193" t="s">
        <v>1</v>
      </c>
      <c r="N129" s="194" t="s">
        <v>37</v>
      </c>
      <c r="O129" s="71"/>
      <c r="P129" s="195">
        <f>O129*H129</f>
        <v>0</v>
      </c>
      <c r="Q129" s="195">
        <v>0</v>
      </c>
      <c r="R129" s="195">
        <f>Q129*H129</f>
        <v>0</v>
      </c>
      <c r="S129" s="195">
        <v>0</v>
      </c>
      <c r="T129" s="196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97" t="s">
        <v>258</v>
      </c>
      <c r="AT129" s="197" t="s">
        <v>117</v>
      </c>
      <c r="AU129" s="197" t="s">
        <v>82</v>
      </c>
      <c r="AY129" s="17" t="s">
        <v>115</v>
      </c>
      <c r="BE129" s="198">
        <f>IF(N129="základní",J129,0)</f>
        <v>0</v>
      </c>
      <c r="BF129" s="198">
        <f>IF(N129="snížená",J129,0)</f>
        <v>0</v>
      </c>
      <c r="BG129" s="198">
        <f>IF(N129="zákl. přenesená",J129,0)</f>
        <v>0</v>
      </c>
      <c r="BH129" s="198">
        <f>IF(N129="sníž. přenesená",J129,0)</f>
        <v>0</v>
      </c>
      <c r="BI129" s="198">
        <f>IF(N129="nulová",J129,0)</f>
        <v>0</v>
      </c>
      <c r="BJ129" s="17" t="s">
        <v>80</v>
      </c>
      <c r="BK129" s="198">
        <f>ROUND(I129*H129,2)</f>
        <v>0</v>
      </c>
      <c r="BL129" s="17" t="s">
        <v>258</v>
      </c>
      <c r="BM129" s="197" t="s">
        <v>268</v>
      </c>
    </row>
    <row r="130" spans="1:65" s="2" customFormat="1" ht="87.75">
      <c r="A130" s="34"/>
      <c r="B130" s="35"/>
      <c r="C130" s="36"/>
      <c r="D130" s="199" t="s">
        <v>124</v>
      </c>
      <c r="E130" s="36"/>
      <c r="F130" s="200" t="s">
        <v>269</v>
      </c>
      <c r="G130" s="36"/>
      <c r="H130" s="36"/>
      <c r="I130" s="201"/>
      <c r="J130" s="36"/>
      <c r="K130" s="36"/>
      <c r="L130" s="39"/>
      <c r="M130" s="246"/>
      <c r="N130" s="247"/>
      <c r="O130" s="248"/>
      <c r="P130" s="248"/>
      <c r="Q130" s="248"/>
      <c r="R130" s="248"/>
      <c r="S130" s="248"/>
      <c r="T130" s="249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7" t="s">
        <v>124</v>
      </c>
      <c r="AU130" s="17" t="s">
        <v>82</v>
      </c>
    </row>
    <row r="131" spans="1:65" s="2" customFormat="1" ht="6.95" customHeight="1">
      <c r="A131" s="34"/>
      <c r="B131" s="54"/>
      <c r="C131" s="55"/>
      <c r="D131" s="55"/>
      <c r="E131" s="55"/>
      <c r="F131" s="55"/>
      <c r="G131" s="55"/>
      <c r="H131" s="55"/>
      <c r="I131" s="55"/>
      <c r="J131" s="55"/>
      <c r="K131" s="55"/>
      <c r="L131" s="39"/>
      <c r="M131" s="34"/>
      <c r="O131" s="34"/>
      <c r="P131" s="34"/>
      <c r="Q131" s="34"/>
      <c r="R131" s="34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</row>
  </sheetData>
  <sheetProtection algorithmName="SHA-512" hashValue="dUFBHHq9liwqO2p5jYg9YHggpmXVWseT8Z5JH5CjbRK78WaOjZYRP8NCkyrotidUHZa/BXfSahiPfA07fxUjew==" saltValue="5my07KYKs9HYkCxpXWnLsfsqDyTn/RDej2xngJp9fItfsVKTmbxZnJLnlwR8W82sNtze7JCFHT4wOXpUxwaWPA==" spinCount="100000" sheet="1" objects="1" scenarios="1" formatColumns="0" formatRows="0" autoFilter="0"/>
  <autoFilter ref="C119:K130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SO 01 - sklad sorbentu</vt:lpstr>
      <vt:lpstr>SO 02 - VRN</vt:lpstr>
      <vt:lpstr>'Rekapitulace stavby'!Názvy_tisku</vt:lpstr>
      <vt:lpstr>'SO 01 - sklad sorbentu'!Názvy_tisku</vt:lpstr>
      <vt:lpstr>'SO 02 - VRN'!Názvy_tisku</vt:lpstr>
      <vt:lpstr>'Rekapitulace stavby'!Oblast_tisku</vt:lpstr>
      <vt:lpstr>'SO 01 - sklad sorbentu'!Oblast_tisku</vt:lpstr>
      <vt:lpstr>'SO 02 - VRN'!Oblast_tisku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Šnejdrla Antonín</dc:creator>
  <cp:lastModifiedBy>Duda Vlastimil, Ing.</cp:lastModifiedBy>
  <dcterms:created xsi:type="dcterms:W3CDTF">2020-10-02T07:25:15Z</dcterms:created>
  <dcterms:modified xsi:type="dcterms:W3CDTF">2020-10-06T11:22:11Z</dcterms:modified>
</cp:coreProperties>
</file>